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10230"/>
  </bookViews>
  <sheets>
    <sheet name="таблица (12 мес )23" sheetId="1" r:id="rId1"/>
  </sheets>
  <externalReferences>
    <externalReference r:id="rId2"/>
    <externalReference r:id="rId3"/>
  </externalReferences>
  <definedNames>
    <definedName name="_xlnm._FilterDatabase" localSheetId="0" hidden="1">'таблица (12 мес )23'!$A$9:$AB$54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'таблица (12 мес )23'!$A:$D,'таблица (12 мес )23'!$5:$9</definedName>
    <definedName name="новый" localSheetId="0">'[2]1D_Gorin'!#REF!</definedName>
    <definedName name="новый">'[2]1D_Gorin'!#REF!</definedName>
    <definedName name="_xlnm.Print_Area" localSheetId="0">'таблица (12 мес )23'!$A$1:$AC$52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H12" i="1" l="1"/>
  <c r="AB10" i="1" l="1"/>
  <c r="AC10" i="1" s="1"/>
  <c r="AA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U13" i="1"/>
  <c r="U11" i="1"/>
  <c r="U14" i="1"/>
  <c r="U16" i="1"/>
  <c r="U21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10" i="1"/>
  <c r="AA52" i="1" l="1"/>
  <c r="U52" i="1"/>
  <c r="A12" i="1" l="1"/>
  <c r="A13" i="1"/>
  <c r="A14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11" i="1"/>
  <c r="R52" i="1" l="1"/>
  <c r="W52" i="1" l="1"/>
  <c r="X52" i="1" s="1"/>
  <c r="S52" i="1"/>
  <c r="K52" i="1"/>
  <c r="I52" i="1"/>
  <c r="G52" i="1"/>
  <c r="E52" i="1"/>
  <c r="L51" i="1"/>
  <c r="H51" i="1"/>
  <c r="L50" i="1"/>
  <c r="H50" i="1"/>
  <c r="L49" i="1"/>
  <c r="H49" i="1"/>
  <c r="L48" i="1"/>
  <c r="H48" i="1"/>
  <c r="L47" i="1"/>
  <c r="H47" i="1"/>
  <c r="L46" i="1"/>
  <c r="H46" i="1"/>
  <c r="L45" i="1"/>
  <c r="H45" i="1"/>
  <c r="L44" i="1"/>
  <c r="H44" i="1"/>
  <c r="L43" i="1"/>
  <c r="H43" i="1"/>
  <c r="L42" i="1"/>
  <c r="H42" i="1"/>
  <c r="L41" i="1"/>
  <c r="H41" i="1"/>
  <c r="L40" i="1"/>
  <c r="H40" i="1"/>
  <c r="L39" i="1"/>
  <c r="H39" i="1"/>
  <c r="L38" i="1"/>
  <c r="H38" i="1"/>
  <c r="L37" i="1"/>
  <c r="H37" i="1"/>
  <c r="L36" i="1"/>
  <c r="H36" i="1"/>
  <c r="L35" i="1"/>
  <c r="H35" i="1"/>
  <c r="L34" i="1"/>
  <c r="H34" i="1"/>
  <c r="L33" i="1"/>
  <c r="H33" i="1"/>
  <c r="L32" i="1"/>
  <c r="H32" i="1"/>
  <c r="L31" i="1"/>
  <c r="H31" i="1"/>
  <c r="L30" i="1"/>
  <c r="H30" i="1"/>
  <c r="L29" i="1"/>
  <c r="H29" i="1"/>
  <c r="L28" i="1"/>
  <c r="H28" i="1"/>
  <c r="L27" i="1"/>
  <c r="H27" i="1"/>
  <c r="L26" i="1"/>
  <c r="H26" i="1"/>
  <c r="L25" i="1"/>
  <c r="H25" i="1"/>
  <c r="L24" i="1"/>
  <c r="H24" i="1"/>
  <c r="L23" i="1"/>
  <c r="H23" i="1"/>
  <c r="L22" i="1"/>
  <c r="H22" i="1"/>
  <c r="L21" i="1"/>
  <c r="H21" i="1"/>
  <c r="L20" i="1"/>
  <c r="H20" i="1"/>
  <c r="L19" i="1"/>
  <c r="H19" i="1"/>
  <c r="L18" i="1"/>
  <c r="H18" i="1"/>
  <c r="L17" i="1"/>
  <c r="H17" i="1"/>
  <c r="L16" i="1"/>
  <c r="H16" i="1"/>
  <c r="L15" i="1"/>
  <c r="H15" i="1"/>
  <c r="L14" i="1"/>
  <c r="H14" i="1"/>
  <c r="L13" i="1"/>
  <c r="H13" i="1"/>
  <c r="L12" i="1"/>
  <c r="L11" i="1"/>
  <c r="H11" i="1"/>
  <c r="L10" i="1"/>
  <c r="H10" i="1"/>
  <c r="T52" i="1" l="1"/>
  <c r="V48" i="1" s="1"/>
  <c r="Y10" i="1"/>
  <c r="M25" i="1"/>
  <c r="M51" i="1"/>
  <c r="M49" i="1"/>
  <c r="M47" i="1"/>
  <c r="M24" i="1"/>
  <c r="M28" i="1"/>
  <c r="M29" i="1"/>
  <c r="M15" i="1"/>
  <c r="M19" i="1"/>
  <c r="M10" i="1"/>
  <c r="M45" i="1"/>
  <c r="M14" i="1"/>
  <c r="M35" i="1"/>
  <c r="M34" i="1"/>
  <c r="M36" i="1"/>
  <c r="M30" i="1"/>
  <c r="M20" i="1"/>
  <c r="M42" i="1"/>
  <c r="M32" i="1"/>
  <c r="M48" i="1"/>
  <c r="M43" i="1"/>
  <c r="M12" i="1"/>
  <c r="M16" i="1"/>
  <c r="M18" i="1"/>
  <c r="M38" i="1"/>
  <c r="M50" i="1"/>
  <c r="M11" i="1"/>
  <c r="M21" i="1"/>
  <c r="M27" i="1"/>
  <c r="M26" i="1"/>
  <c r="M17" i="1"/>
  <c r="M13" i="1"/>
  <c r="M23" i="1"/>
  <c r="M31" i="1"/>
  <c r="M33" i="1"/>
  <c r="M37" i="1"/>
  <c r="M41" i="1"/>
  <c r="M44" i="1"/>
  <c r="M40" i="1"/>
  <c r="F52" i="1"/>
  <c r="H52" i="1" s="1"/>
  <c r="J52" i="1"/>
  <c r="L52" i="1" s="1"/>
  <c r="M22" i="1"/>
  <c r="M39" i="1"/>
  <c r="M46" i="1"/>
  <c r="V50" i="1" l="1"/>
  <c r="V12" i="1"/>
  <c r="V17" i="1"/>
  <c r="V15" i="1"/>
  <c r="V51" i="1"/>
  <c r="V49" i="1"/>
  <c r="V38" i="1"/>
  <c r="V22" i="1"/>
  <c r="V20" i="1"/>
  <c r="V46" i="1"/>
  <c r="V18" i="1"/>
  <c r="V23" i="1"/>
  <c r="V47" i="1"/>
  <c r="V19" i="1"/>
  <c r="Y35" i="1"/>
  <c r="Y25" i="1"/>
  <c r="M52" i="1"/>
  <c r="Y48" i="1"/>
  <c r="Y42" i="1"/>
  <c r="Y37" i="1"/>
  <c r="Y32" i="1"/>
  <c r="Y26" i="1"/>
  <c r="Y20" i="1"/>
  <c r="Y14" i="1"/>
  <c r="Y49" i="1"/>
  <c r="Y43" i="1"/>
  <c r="Y47" i="1"/>
  <c r="Y36" i="1"/>
  <c r="Y31" i="1"/>
  <c r="Y19" i="1"/>
  <c r="Y51" i="1"/>
  <c r="Y40" i="1"/>
  <c r="Y27" i="1"/>
  <c r="Y23" i="1"/>
  <c r="Y18" i="1"/>
  <c r="Y39" i="1"/>
  <c r="Y22" i="1"/>
  <c r="Y30" i="1"/>
  <c r="Y21" i="1"/>
  <c r="Y17" i="1"/>
  <c r="Y16" i="1"/>
  <c r="Y50" i="1"/>
  <c r="Y46" i="1"/>
  <c r="Y45" i="1"/>
  <c r="Y28" i="1"/>
  <c r="Y11" i="1"/>
  <c r="Y38" i="1"/>
  <c r="Y13" i="1"/>
  <c r="Y34" i="1"/>
  <c r="Y12" i="1"/>
  <c r="Y33" i="1"/>
  <c r="Y41" i="1"/>
  <c r="Y15" i="1"/>
  <c r="Y24" i="1"/>
  <c r="Y29" i="1"/>
  <c r="Y44" i="1"/>
  <c r="Y52" i="1" l="1"/>
  <c r="V52" i="1"/>
  <c r="AC26" i="1"/>
  <c r="AC11" i="1"/>
  <c r="AC13" i="1"/>
  <c r="AC50" i="1"/>
  <c r="AC38" i="1"/>
  <c r="AC17" i="1"/>
  <c r="AC15" i="1"/>
  <c r="AC24" i="1"/>
  <c r="AC22" i="1"/>
  <c r="AC40" i="1"/>
  <c r="AC28" i="1"/>
  <c r="AC48" i="1"/>
  <c r="AC41" i="1"/>
  <c r="AC35" i="1"/>
  <c r="AC29" i="1"/>
  <c r="AC27" i="1"/>
  <c r="AC36" i="1"/>
  <c r="AC20" i="1"/>
  <c r="AC21" i="1"/>
  <c r="AC18" i="1"/>
  <c r="AC14" i="1"/>
  <c r="AC44" i="1"/>
  <c r="AC23" i="1"/>
  <c r="AC19" i="1"/>
  <c r="AC45" i="1"/>
  <c r="AC34" i="1"/>
  <c r="AC46" i="1"/>
  <c r="AC31" i="1"/>
  <c r="AC51" i="1"/>
  <c r="AC37" i="1"/>
  <c r="AC30" i="1"/>
  <c r="AC49" i="1"/>
  <c r="AC42" i="1"/>
  <c r="AC16" i="1"/>
  <c r="AC39" i="1"/>
  <c r="AC25" i="1"/>
  <c r="AC47" i="1"/>
  <c r="AC32" i="1"/>
  <c r="AC33" i="1"/>
  <c r="AC43" i="1"/>
  <c r="AC12" i="1"/>
  <c r="AC52" i="1" l="1"/>
  <c r="Z52" i="1"/>
  <c r="AB52" i="1"/>
</calcChain>
</file>

<file path=xl/sharedStrings.xml><?xml version="1.0" encoding="utf-8"?>
<sst xmlns="http://schemas.openxmlformats.org/spreadsheetml/2006/main" count="85" uniqueCount="80">
  <si>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</si>
  <si>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</si>
  <si>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</si>
  <si>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обеспечения, руб.</t>
  </si>
  <si>
    <t>посещений с профилактической и иными целями</t>
  </si>
  <si>
    <t>обращений по поводу заболеваний</t>
  </si>
  <si>
    <t>Расчет среднего выполнения (посещений с профилактической и иными целями и обращений по поводу заболевания)</t>
  </si>
  <si>
    <t>II и III группа МО
Распределение 70% стимулирующей части АПП (ОС рд*0,7) , руб.</t>
  </si>
  <si>
    <t>III группа МО 
Распределение 30% стимулирующей части АПП (ОС рд*0,3) руб.</t>
  </si>
  <si>
    <t>план год</t>
  </si>
  <si>
    <t xml:space="preserve">факт </t>
  </si>
  <si>
    <t xml:space="preserve">Значение показателя по итогам отчетного периода,%
 </t>
  </si>
  <si>
    <t xml:space="preserve">% </t>
  </si>
  <si>
    <t>Коэффициент  к размеру стимулирующей выплаты</t>
  </si>
  <si>
    <t>ОС рд</t>
  </si>
  <si>
    <r>
      <t xml:space="preserve">ОС рд (нас ) = 0,7*ОС рд/
</t>
    </r>
    <r>
      <rPr>
        <b/>
        <sz val="10"/>
        <color theme="1"/>
        <rFont val="Calibri"/>
        <family val="2"/>
        <charset val="204"/>
      </rPr>
      <t>∑</t>
    </r>
    <r>
      <rPr>
        <b/>
        <sz val="8.5"/>
        <color theme="1"/>
        <rFont val="Times New Roman"/>
        <family val="1"/>
        <charset val="204"/>
      </rPr>
      <t xml:space="preserve"> Числ 
  сумма на 1 прикрепленное лицо
 </t>
    </r>
  </si>
  <si>
    <r>
      <t>ОС рд (балл ) = 0,3*ОС рд/</t>
    </r>
    <r>
      <rPr>
        <b/>
        <sz val="10"/>
        <color theme="1"/>
        <rFont val="Calibri"/>
        <family val="2"/>
        <charset val="204"/>
      </rPr>
      <t>∑</t>
    </r>
    <r>
      <rPr>
        <b/>
        <sz val="8.5"/>
        <color theme="1"/>
        <rFont val="Times New Roman"/>
        <family val="1"/>
        <charset val="204"/>
      </rPr>
      <t xml:space="preserve"> Балл 
 руб. на 1 балл
 </t>
    </r>
  </si>
  <si>
    <t>ОС рд (балл) i = ОС рд (балл)* Балл i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</si>
  <si>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</si>
  <si>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</si>
  <si>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</si>
  <si>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</si>
  <si>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</si>
  <si>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</si>
  <si>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</si>
  <si>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</si>
  <si>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</si>
  <si>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</si>
  <si>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больница" им.профессора А.M. Войно-Ясенецкого</t>
  </si>
  <si>
    <t>КГБУЗ "Детская городская клиническая больница им. В.М. Истомина"</t>
  </si>
  <si>
    <t>КГБУЗ "Детская городская клиническая больница №9"</t>
  </si>
  <si>
    <t>ФКУЗ "МСЧ МВД РФ по Хабаровскому краю"</t>
  </si>
  <si>
    <t>Хабаровская поликлиника ФГБУЗ "ДВОМЦ ФМБА России"</t>
  </si>
  <si>
    <t>ФГБОУ ВО "ДВГМУ" МЗ РФ</t>
  </si>
  <si>
    <t>ЧУЗ "Клиническая больница "РЖД-Медицина" города Хабаровск"</t>
  </si>
  <si>
    <t>КГБУЗ "Князе-Волконская РБ"</t>
  </si>
  <si>
    <t>КГБУЗ "Хабаровская районная больница"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</si>
  <si>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</si>
  <si>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</si>
  <si>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</si>
  <si>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</si>
  <si>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 xml:space="preserve"> КГБУЗ "Городская больница" имени М.И. Шевчук </t>
  </si>
  <si>
    <t>КГБУЗ "Городская больница" имени А.В Шульмана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</si>
  <si>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</si>
  <si>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</si>
  <si>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</si>
  <si>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ЧУЗ "Клиническая больница "РЖД-Медицина" города Комсомольск-на -Амуре</t>
  </si>
  <si>
    <t>ФГБУЗ "МСЧ №99 ФМБА России"</t>
  </si>
  <si>
    <t>КГБУЗ "Комсомольская межрайонная больница"</t>
  </si>
  <si>
    <t>КГБУЗ "Ванинская ЦРБ"</t>
  </si>
  <si>
    <t>Ванинская больница ФГБУ "ДВОМЦ ФМБА" России</t>
  </si>
  <si>
    <t>КГБУЗ "РБ Советско-Гаванская районная ЦРБ"</t>
  </si>
  <si>
    <t>КГБУЗ "ЦРБ Верхнебуреинская ЦРБ"</t>
  </si>
  <si>
    <t>КГБУЗ "Николаевская-на-Амуре ЦРБ"</t>
  </si>
  <si>
    <t>КГБУЗ "Солнечная районная больница"</t>
  </si>
  <si>
    <t xml:space="preserve">КГБУЗ "Ульчская районная больница" </t>
  </si>
  <si>
    <t>КГБУЗ "Тугуро-Чумиканская РБ"</t>
  </si>
  <si>
    <t>КГБУЗ "Аяно-Майская ЦРБ"</t>
  </si>
  <si>
    <t>КГБУЗ "Охотская ЦРБ"</t>
  </si>
  <si>
    <t>ИТОГО Хабаровский край</t>
  </si>
  <si>
    <t>Сумма стимулирующих выплат, направляемых в медицинские организации  на финансовое обеспечение амбулаторно-поликлинической помощи по
 подушевому нормативу финансирования  по итогам оценки достижения значений показателей результативности деятельности за 2023 год</t>
  </si>
  <si>
    <t>Достижение планового показателя по выполнению объемов за 10 месяцев 2023 года</t>
  </si>
  <si>
    <t>Смертность прикрепленного населения в возрасте от 30 до 69 лет за период</t>
  </si>
  <si>
    <t>Смертность прикрепленного населения за 10 месяцев 2023 года</t>
  </si>
  <si>
    <t xml:space="preserve">Уменьшение показателя за период по отношению к показателю в предыдущем периоде (среднее значение коэффициента смертности за 2020, 2021,2022 годы),% </t>
  </si>
  <si>
    <t>Смертность детей в возрасте 0 - 17 лет за период</t>
  </si>
  <si>
    <t>план ПК №10</t>
  </si>
  <si>
    <t>КГБУЗ "Городская поликлиника Железнодорожного района"</t>
  </si>
  <si>
    <t xml:space="preserve"> Размер стимулирующей части АПП по плану на год ПК №12                 </t>
  </si>
  <si>
    <t>Числ i</t>
  </si>
  <si>
    <t xml:space="preserve">набрано баллов (III группа МО)
 Балл i </t>
  </si>
  <si>
    <t>численность прикрепленного населения в 2023 году к медицинским организациям II и III группы</t>
  </si>
  <si>
    <t>ОС рд i
 = ОС рд(нас)*Числ i
II группа</t>
  </si>
  <si>
    <t>ОС рд i
 = ОС рд(нас)* Числ i
III группа</t>
  </si>
  <si>
    <t>Итого стимулирующая часть с учетом применения коэффициента по МО III группы (гр.18+гр.21)* гр10* гр13</t>
  </si>
  <si>
    <t>ИТОГО стимулирующая часть 
(гр.17+гр18+гр.21)</t>
  </si>
  <si>
    <t>Итого стимулирующая часть с учетом применения коэффициента по  МО II группы гр.17* гр10* гр12</t>
  </si>
  <si>
    <t>ВСЕГО стимулирующая часть с учетом применения коэффициента по МО II и III группы (гр.23+гр.24)</t>
  </si>
  <si>
    <t xml:space="preserve">Приложение № 3
</t>
  </si>
  <si>
    <t>к Протоколу Комиссии   по разработке ТП ОМС от 11.12.2023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</si>
</sst>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#,##0.00_ ;\-#,##0.00\ "/>
    <numFmt numFmtId="168" formatCode="#,##0_ ;\-#,##0\ "/>
    <numFmt numFmtId="169" formatCode="0.0"/>
    <numFmt numFmtId="170" formatCode="_-* #,##0.0\ _₽_-;\-* #,##0.0\ _₽_-;_-* &quot;-&quot;??\ _₽_-;_-@_-"/>
    <numFmt numFmtId="171" formatCode="0.0000"/>
    <numFmt numFmtId="172" formatCode="_-* #,##0.0000_р_._-;\-* #,##0.0000_р_._-;_-* &quot;-&quot;??_р_._-;_-@_-"/>
  </numFmts>
  <fonts count="28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sz val="8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07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4" fillId="0" borderId="0"/>
    <xf numFmtId="0" fontId="23" fillId="0" borderId="0"/>
    <xf numFmtId="0" fontId="23" fillId="0" borderId="0"/>
    <xf numFmtId="0" fontId="25" fillId="0" borderId="0"/>
    <xf numFmtId="0" fontId="8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2" applyFont="1" applyFill="1"/>
    <xf numFmtId="0" fontId="3" fillId="0" borderId="0" xfId="2" applyFont="1" applyFill="1" applyBorder="1" applyAlignment="1">
      <alignment wrapText="1"/>
    </xf>
    <xf numFmtId="0" fontId="5" fillId="0" borderId="0" xfId="3" applyFont="1" applyFill="1" applyAlignment="1">
      <alignment wrapText="1"/>
    </xf>
    <xf numFmtId="0" fontId="7" fillId="0" borderId="0" xfId="3" applyFont="1" applyFill="1" applyAlignment="1"/>
    <xf numFmtId="0" fontId="4" fillId="0" borderId="0" xfId="3" applyFill="1"/>
    <xf numFmtId="0" fontId="7" fillId="0" borderId="0" xfId="3" applyFont="1" applyFill="1" applyAlignment="1">
      <alignment wrapText="1"/>
    </xf>
    <xf numFmtId="0" fontId="8" fillId="0" borderId="0" xfId="3" applyFont="1" applyFill="1" applyAlignment="1">
      <alignment wrapText="1"/>
    </xf>
    <xf numFmtId="0" fontId="6" fillId="0" borderId="0" xfId="3" applyFont="1" applyFill="1" applyAlignment="1">
      <alignment wrapText="1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wrapText="1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wrapText="1"/>
    </xf>
    <xf numFmtId="0" fontId="11" fillId="0" borderId="14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15" fillId="0" borderId="15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5" fillId="0" borderId="16" xfId="3" applyFont="1" applyFill="1" applyBorder="1" applyAlignment="1">
      <alignment horizontal="center" vertical="center" wrapText="1"/>
    </xf>
    <xf numFmtId="0" fontId="15" fillId="0" borderId="17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8" fillId="0" borderId="0" xfId="3" applyFont="1" applyFill="1" applyAlignment="1"/>
    <xf numFmtId="0" fontId="7" fillId="0" borderId="19" xfId="3" applyFont="1" applyFill="1" applyBorder="1" applyAlignment="1">
      <alignment horizontal="center" vertical="center" wrapText="1"/>
    </xf>
    <xf numFmtId="1" fontId="7" fillId="0" borderId="20" xfId="3" applyNumberFormat="1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wrapText="1"/>
    </xf>
    <xf numFmtId="165" fontId="7" fillId="0" borderId="22" xfId="1" applyNumberFormat="1" applyFont="1" applyFill="1" applyBorder="1" applyAlignment="1">
      <alignment horizontal="center" wrapText="1"/>
    </xf>
    <xf numFmtId="1" fontId="7" fillId="0" borderId="22" xfId="3" applyNumberFormat="1" applyFont="1" applyFill="1" applyBorder="1" applyAlignment="1">
      <alignment horizontal="center" wrapText="1"/>
    </xf>
    <xf numFmtId="166" fontId="7" fillId="0" borderId="22" xfId="1" applyNumberFormat="1" applyFont="1" applyFill="1" applyBorder="1" applyAlignment="1">
      <alignment wrapText="1"/>
    </xf>
    <xf numFmtId="3" fontId="7" fillId="0" borderId="22" xfId="3" applyNumberFormat="1" applyFont="1" applyFill="1" applyBorder="1" applyAlignment="1">
      <alignment horizontal="center" wrapText="1"/>
    </xf>
    <xf numFmtId="2" fontId="6" fillId="0" borderId="22" xfId="3" applyNumberFormat="1" applyFont="1" applyFill="1" applyBorder="1" applyAlignment="1">
      <alignment horizontal="center" wrapText="1"/>
    </xf>
    <xf numFmtId="2" fontId="6" fillId="0" borderId="23" xfId="3" applyNumberFormat="1" applyFont="1" applyFill="1" applyBorder="1" applyAlignment="1">
      <alignment horizontal="center" wrapText="1"/>
    </xf>
    <xf numFmtId="167" fontId="7" fillId="0" borderId="23" xfId="1" applyNumberFormat="1" applyFont="1" applyFill="1" applyBorder="1" applyAlignment="1">
      <alignment horizontal="right" wrapText="1"/>
    </xf>
    <xf numFmtId="0" fontId="7" fillId="0" borderId="26" xfId="3" applyFont="1" applyFill="1" applyBorder="1" applyAlignment="1">
      <alignment horizontal="center" vertical="center" wrapText="1"/>
    </xf>
    <xf numFmtId="1" fontId="7" fillId="0" borderId="27" xfId="3" applyNumberFormat="1" applyFont="1" applyFill="1" applyBorder="1" applyAlignment="1">
      <alignment horizontal="center" vertical="center" wrapText="1"/>
    </xf>
    <xf numFmtId="0" fontId="8" fillId="0" borderId="28" xfId="3" applyFont="1" applyFill="1" applyBorder="1" applyAlignment="1">
      <alignment wrapText="1"/>
    </xf>
    <xf numFmtId="165" fontId="7" fillId="0" borderId="25" xfId="1" applyNumberFormat="1" applyFont="1" applyFill="1" applyBorder="1" applyAlignment="1">
      <alignment horizontal="center" wrapText="1"/>
    </xf>
    <xf numFmtId="1" fontId="7" fillId="0" borderId="25" xfId="3" applyNumberFormat="1" applyFont="1" applyFill="1" applyBorder="1" applyAlignment="1">
      <alignment horizontal="center" wrapText="1"/>
    </xf>
    <xf numFmtId="166" fontId="7" fillId="0" borderId="25" xfId="1" applyNumberFormat="1" applyFont="1" applyFill="1" applyBorder="1" applyAlignment="1">
      <alignment wrapText="1"/>
    </xf>
    <xf numFmtId="3" fontId="7" fillId="0" borderId="25" xfId="3" applyNumberFormat="1" applyFont="1" applyFill="1" applyBorder="1" applyAlignment="1">
      <alignment horizontal="center" wrapText="1"/>
    </xf>
    <xf numFmtId="168" fontId="7" fillId="0" borderId="23" xfId="1" applyNumberFormat="1" applyFont="1" applyFill="1" applyBorder="1" applyAlignment="1">
      <alignment horizontal="right" wrapText="1"/>
    </xf>
    <xf numFmtId="164" fontId="7" fillId="0" borderId="22" xfId="1" applyFont="1" applyFill="1" applyBorder="1" applyAlignment="1">
      <alignment horizontal="right" wrapText="1"/>
    </xf>
    <xf numFmtId="1" fontId="7" fillId="0" borderId="25" xfId="1" applyNumberFormat="1" applyFont="1" applyFill="1" applyBorder="1" applyAlignment="1">
      <alignment horizontal="center" wrapText="1"/>
    </xf>
    <xf numFmtId="164" fontId="7" fillId="0" borderId="25" xfId="1" applyFont="1" applyFill="1" applyBorder="1" applyAlignment="1">
      <alignment horizontal="right" wrapText="1"/>
    </xf>
    <xf numFmtId="1" fontId="7" fillId="0" borderId="22" xfId="1" applyNumberFormat="1" applyFont="1" applyFill="1" applyBorder="1" applyAlignment="1">
      <alignment horizontal="center" wrapText="1"/>
    </xf>
    <xf numFmtId="1" fontId="7" fillId="0" borderId="29" xfId="3" applyNumberFormat="1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wrapText="1"/>
    </xf>
    <xf numFmtId="165" fontId="7" fillId="0" borderId="31" xfId="1" applyNumberFormat="1" applyFont="1" applyFill="1" applyBorder="1" applyAlignment="1">
      <alignment horizontal="center" wrapText="1"/>
    </xf>
    <xf numFmtId="1" fontId="7" fillId="0" borderId="31" xfId="1" applyNumberFormat="1" applyFont="1" applyFill="1" applyBorder="1" applyAlignment="1">
      <alignment horizontal="center" wrapText="1"/>
    </xf>
    <xf numFmtId="166" fontId="7" fillId="0" borderId="32" xfId="1" applyNumberFormat="1" applyFont="1" applyFill="1" applyBorder="1" applyAlignment="1">
      <alignment wrapText="1"/>
    </xf>
    <xf numFmtId="3" fontId="7" fillId="0" borderId="31" xfId="3" applyNumberFormat="1" applyFont="1" applyFill="1" applyBorder="1" applyAlignment="1">
      <alignment horizontal="center" wrapText="1"/>
    </xf>
    <xf numFmtId="167" fontId="7" fillId="0" borderId="33" xfId="1" applyNumberFormat="1" applyFont="1" applyFill="1" applyBorder="1" applyAlignment="1">
      <alignment horizontal="right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wrapText="1"/>
    </xf>
    <xf numFmtId="165" fontId="6" fillId="0" borderId="17" xfId="1" applyNumberFormat="1" applyFont="1" applyFill="1" applyBorder="1" applyAlignment="1">
      <alignment horizontal="center" wrapText="1"/>
    </xf>
    <xf numFmtId="166" fontId="6" fillId="0" borderId="17" xfId="1" applyNumberFormat="1" applyFont="1" applyFill="1" applyBorder="1" applyAlignment="1">
      <alignment wrapText="1"/>
    </xf>
    <xf numFmtId="3" fontId="6" fillId="0" borderId="17" xfId="3" applyNumberFormat="1" applyFont="1" applyFill="1" applyBorder="1" applyAlignment="1">
      <alignment horizontal="center" wrapText="1"/>
    </xf>
    <xf numFmtId="0" fontId="6" fillId="0" borderId="9" xfId="3" applyFont="1" applyFill="1" applyBorder="1" applyAlignment="1">
      <alignment horizontal="center" wrapText="1"/>
    </xf>
    <xf numFmtId="0" fontId="6" fillId="0" borderId="14" xfId="3" applyFont="1" applyFill="1" applyBorder="1" applyAlignment="1">
      <alignment horizontal="center" wrapText="1"/>
    </xf>
    <xf numFmtId="164" fontId="6" fillId="0" borderId="11" xfId="1" applyFont="1" applyFill="1" applyBorder="1" applyAlignment="1">
      <alignment horizontal="center" wrapText="1"/>
    </xf>
    <xf numFmtId="164" fontId="6" fillId="0" borderId="15" xfId="1" applyFont="1" applyFill="1" applyBorder="1" applyAlignment="1">
      <alignment horizontal="center" wrapText="1"/>
    </xf>
    <xf numFmtId="0" fontId="6" fillId="0" borderId="0" xfId="3" applyFont="1" applyFill="1" applyAlignment="1"/>
    <xf numFmtId="0" fontId="1" fillId="0" borderId="0" xfId="3" applyFont="1" applyFill="1"/>
    <xf numFmtId="0" fontId="18" fillId="0" borderId="0" xfId="3" applyFont="1" applyFill="1"/>
    <xf numFmtId="0" fontId="4" fillId="0" borderId="0" xfId="3" applyFill="1" applyAlignment="1"/>
    <xf numFmtId="43" fontId="4" fillId="0" borderId="0" xfId="3" applyNumberFormat="1" applyFill="1"/>
    <xf numFmtId="167" fontId="4" fillId="0" borderId="0" xfId="3" applyNumberFormat="1" applyFill="1"/>
    <xf numFmtId="0" fontId="17" fillId="0" borderId="0" xfId="3" applyFont="1" applyFill="1"/>
    <xf numFmtId="164" fontId="4" fillId="0" borderId="0" xfId="3" applyNumberFormat="1" applyFill="1"/>
    <xf numFmtId="2" fontId="4" fillId="0" borderId="0" xfId="3" applyNumberFormat="1" applyFill="1"/>
    <xf numFmtId="1" fontId="19" fillId="0" borderId="0" xfId="3" applyNumberFormat="1" applyFont="1" applyFill="1" applyAlignment="1">
      <alignment horizontal="center"/>
    </xf>
    <xf numFmtId="3" fontId="4" fillId="0" borderId="0" xfId="3" applyNumberFormat="1" applyFill="1"/>
    <xf numFmtId="164" fontId="17" fillId="0" borderId="0" xfId="1" applyFont="1" applyFill="1"/>
    <xf numFmtId="164" fontId="17" fillId="0" borderId="0" xfId="3" applyNumberFormat="1" applyFont="1" applyFill="1"/>
    <xf numFmtId="0" fontId="12" fillId="0" borderId="1" xfId="3" applyFont="1" applyFill="1" applyBorder="1" applyAlignment="1">
      <alignment vertical="center" wrapText="1"/>
    </xf>
    <xf numFmtId="164" fontId="4" fillId="0" borderId="0" xfId="1" applyFill="1"/>
    <xf numFmtId="0" fontId="3" fillId="0" borderId="0" xfId="2" applyFont="1" applyFill="1" applyBorder="1" applyAlignment="1">
      <alignment horizontal="right" vertical="top" wrapText="1"/>
    </xf>
    <xf numFmtId="0" fontId="15" fillId="0" borderId="18" xfId="3" applyFont="1" applyFill="1" applyBorder="1" applyAlignment="1">
      <alignment horizontal="center" vertical="center" wrapText="1"/>
    </xf>
    <xf numFmtId="164" fontId="6" fillId="0" borderId="12" xfId="1" applyFont="1" applyFill="1" applyBorder="1" applyAlignment="1">
      <alignment wrapText="1"/>
    </xf>
    <xf numFmtId="43" fontId="17" fillId="0" borderId="0" xfId="3" applyNumberFormat="1" applyFont="1" applyFill="1"/>
    <xf numFmtId="164" fontId="7" fillId="0" borderId="24" xfId="1" applyFont="1" applyFill="1" applyBorder="1" applyAlignment="1">
      <alignment horizontal="center" wrapText="1"/>
    </xf>
    <xf numFmtId="165" fontId="7" fillId="0" borderId="20" xfId="1" applyNumberFormat="1" applyFont="1" applyFill="1" applyBorder="1" applyAlignment="1">
      <alignment horizontal="center" wrapText="1"/>
    </xf>
    <xf numFmtId="164" fontId="7" fillId="0" borderId="26" xfId="1" applyFont="1" applyFill="1" applyBorder="1" applyAlignment="1">
      <alignment horizontal="center" wrapText="1"/>
    </xf>
    <xf numFmtId="164" fontId="7" fillId="0" borderId="19" xfId="1" applyFont="1" applyFill="1" applyBorder="1" applyAlignment="1">
      <alignment horizontal="center" wrapText="1"/>
    </xf>
    <xf numFmtId="164" fontId="7" fillId="0" borderId="13" xfId="1" applyFont="1" applyFill="1" applyBorder="1" applyAlignment="1">
      <alignment horizontal="center" wrapText="1"/>
    </xf>
    <xf numFmtId="169" fontId="6" fillId="0" borderId="22" xfId="3" applyNumberFormat="1" applyFont="1" applyFill="1" applyBorder="1" applyAlignment="1">
      <alignment horizontal="center" wrapText="1"/>
    </xf>
    <xf numFmtId="169" fontId="6" fillId="0" borderId="9" xfId="3" applyNumberFormat="1" applyFont="1" applyFill="1" applyBorder="1" applyAlignment="1">
      <alignment horizontal="center" wrapText="1"/>
    </xf>
    <xf numFmtId="170" fontId="4" fillId="0" borderId="0" xfId="3" applyNumberFormat="1" applyFill="1"/>
    <xf numFmtId="171" fontId="4" fillId="0" borderId="0" xfId="3" applyNumberFormat="1" applyFill="1"/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165" fontId="6" fillId="0" borderId="15" xfId="1" applyNumberFormat="1" applyFont="1" applyFill="1" applyBorder="1" applyAlignment="1">
      <alignment horizontal="center" wrapText="1"/>
    </xf>
    <xf numFmtId="172" fontId="6" fillId="0" borderId="0" xfId="1" applyNumberFormat="1" applyFont="1" applyFill="1" applyBorder="1" applyAlignment="1">
      <alignment horizontal="center" wrapText="1"/>
    </xf>
    <xf numFmtId="164" fontId="6" fillId="0" borderId="15" xfId="1" applyNumberFormat="1" applyFont="1" applyFill="1" applyBorder="1" applyAlignment="1">
      <alignment horizontal="center" wrapText="1"/>
    </xf>
    <xf numFmtId="167" fontId="6" fillId="0" borderId="34" xfId="1" applyNumberFormat="1" applyFont="1" applyFill="1" applyBorder="1" applyAlignment="1">
      <alignment horizontal="right" wrapText="1"/>
    </xf>
    <xf numFmtId="0" fontId="12" fillId="0" borderId="13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top" wrapText="1"/>
    </xf>
    <xf numFmtId="0" fontId="3" fillId="0" borderId="0" xfId="2" applyFont="1" applyFill="1" applyBorder="1" applyAlignment="1">
      <alignment horizontal="right" wrapText="1"/>
    </xf>
    <xf numFmtId="0" fontId="6" fillId="0" borderId="0" xfId="3" applyFont="1" applyFill="1" applyAlignment="1">
      <alignment horizont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center" vertical="center" wrapText="1"/>
    </xf>
  </cellXfs>
  <cellStyles count="107">
    <cellStyle name="Excel Built-in Normal" xfId="4"/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10" xfId="13"/>
    <cellStyle name="Обычный 3 11" xfId="14"/>
    <cellStyle name="Обычный 3 12" xfId="15"/>
    <cellStyle name="Обычный 3 13" xfId="16"/>
    <cellStyle name="Обычный 3 2" xfId="17"/>
    <cellStyle name="Обычный 3 2 2" xfId="18"/>
    <cellStyle name="Обычный 3 2 2 2" xfId="19"/>
    <cellStyle name="Обычный 3 2 3" xfId="20"/>
    <cellStyle name="Обычный 3 2 3 2" xfId="21"/>
    <cellStyle name="Обычный 3 3" xfId="3"/>
    <cellStyle name="Обычный 3 3 2" xfId="22"/>
    <cellStyle name="Обычный 3 3 2 2" xfId="23"/>
    <cellStyle name="Обычный 3 4" xfId="24"/>
    <cellStyle name="Обычный 3 4 2" xfId="25"/>
    <cellStyle name="Обычный 3 4 2 2" xfId="26"/>
    <cellStyle name="Обычный 3 5" xfId="27"/>
    <cellStyle name="Обычный 3 5 2" xfId="28"/>
    <cellStyle name="Обычный 3 6" xfId="29"/>
    <cellStyle name="Обычный 3 6 2" xfId="30"/>
    <cellStyle name="Обычный 3 6 3" xfId="31"/>
    <cellStyle name="Обычный 3 6 3 2" xfId="32"/>
    <cellStyle name="Обычный 3 6 3 3" xfId="33"/>
    <cellStyle name="Обычный 3 6 3 4" xfId="34"/>
    <cellStyle name="Обычный 3 7" xfId="35"/>
    <cellStyle name="Обычный 3 8" xfId="36"/>
    <cellStyle name="Обычный 3 9" xfId="37"/>
    <cellStyle name="Обычный 4" xfId="38"/>
    <cellStyle name="Обычный 4 2" xfId="39"/>
    <cellStyle name="Обычный 5" xfId="40"/>
    <cellStyle name="Обычный 5 2" xfId="41"/>
    <cellStyle name="Обычный 6" xfId="42"/>
    <cellStyle name="Обычный 7" xfId="43"/>
    <cellStyle name="Обычный 8" xfId="44"/>
    <cellStyle name="Обычный Лена" xfId="45"/>
    <cellStyle name="Обычный_Таблицы Мун.заказ Стационар" xfId="2"/>
    <cellStyle name="Процентный 2" xfId="46"/>
    <cellStyle name="Процентный 3" xfId="47"/>
    <cellStyle name="Финансовый" xfId="1" builtinId="3"/>
    <cellStyle name="Финансовый 10" xfId="48"/>
    <cellStyle name="Финансовый 11" xfId="49"/>
    <cellStyle name="Финансовый 12" xfId="50"/>
    <cellStyle name="Финансовый 13" xfId="51"/>
    <cellStyle name="Финансовый 14" xfId="52"/>
    <cellStyle name="Финансовый 15" xfId="53"/>
    <cellStyle name="Финансовый 16" xfId="54"/>
    <cellStyle name="Финансовый 17" xfId="55"/>
    <cellStyle name="Финансовый 18" xfId="56"/>
    <cellStyle name="Финансовый 19" xfId="57"/>
    <cellStyle name="Финансовый 2" xfId="58"/>
    <cellStyle name="Финансовый 2 2" xfId="59"/>
    <cellStyle name="Финансовый 2 2 2" xfId="60"/>
    <cellStyle name="Финансовый 2 3" xfId="61"/>
    <cellStyle name="Финансовый 20" xfId="62"/>
    <cellStyle name="Финансовый 21" xfId="63"/>
    <cellStyle name="Финансовый 22" xfId="64"/>
    <cellStyle name="Финансовый 23" xfId="65"/>
    <cellStyle name="Финансовый 24" xfId="66"/>
    <cellStyle name="Финансовый 25" xfId="67"/>
    <cellStyle name="Финансовый 26" xfId="68"/>
    <cellStyle name="Финансовый 27" xfId="69"/>
    <cellStyle name="Финансовый 28" xfId="70"/>
    <cellStyle name="Финансовый 29" xfId="71"/>
    <cellStyle name="Финансовый 3" xfId="72"/>
    <cellStyle name="Финансовый 3 10" xfId="73"/>
    <cellStyle name="Финансовый 3 11" xfId="74"/>
    <cellStyle name="Финансовый 3 12" xfId="75"/>
    <cellStyle name="Финансовый 3 2" xfId="76"/>
    <cellStyle name="Финансовый 3 3" xfId="77"/>
    <cellStyle name="Финансовый 3 3 2" xfId="78"/>
    <cellStyle name="Финансовый 3 4" xfId="79"/>
    <cellStyle name="Финансовый 3 4 2" xfId="80"/>
    <cellStyle name="Финансовый 3 4 3" xfId="81"/>
    <cellStyle name="Финансовый 3 4 3 2" xfId="82"/>
    <cellStyle name="Финансовый 3 4 3 3" xfId="83"/>
    <cellStyle name="Финансовый 3 4 3 4" xfId="84"/>
    <cellStyle name="Финансовый 3 5" xfId="85"/>
    <cellStyle name="Финансовый 3 6" xfId="86"/>
    <cellStyle name="Финансовый 3 7" xfId="87"/>
    <cellStyle name="Финансовый 3 8" xfId="88"/>
    <cellStyle name="Финансовый 3 9" xfId="89"/>
    <cellStyle name="Финансовый 30" xfId="90"/>
    <cellStyle name="Финансовый 31" xfId="91"/>
    <cellStyle name="Финансовый 32" xfId="92"/>
    <cellStyle name="Финансовый 33" xfId="93"/>
    <cellStyle name="Финансовый 34" xfId="94"/>
    <cellStyle name="Финансовый 35" xfId="95"/>
    <cellStyle name="Финансовый 35 2" xfId="96"/>
    <cellStyle name="Финансовый 35 2 2" xfId="97"/>
    <cellStyle name="Финансовый 36" xfId="98"/>
    <cellStyle name="Финансовый 37" xfId="99"/>
    <cellStyle name="Финансовый 38" xfId="100"/>
    <cellStyle name="Финансовый 4" xfId="101"/>
    <cellStyle name="Финансовый 5" xfId="102"/>
    <cellStyle name="Финансовый 6" xfId="103"/>
    <cellStyle name="Финансовый 7" xfId="104"/>
    <cellStyle name="Финансовый 8" xfId="105"/>
    <cellStyle name="Финансовый 9" xfId="1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K55"/>
  <sheetViews>
    <sheetView tabSelected="1" showWhiteSpace="0" view="pageBreakPreview" zoomScale="85" zoomScaleNormal="100" zoomScaleSheetLayoutView="85" workbookViewId="0">
      <pane xSplit="4" ySplit="9" topLeftCell="E19" activePane="bottomRight" state="frozen"/>
      <selection activeCell="A6" sqref="A6"/>
      <selection pane="topRight" activeCell="D6" sqref="D6"/>
      <selection pane="bottomLeft" activeCell="A14" sqref="A14"/>
      <selection pane="bottomRight" activeCell="N2" sqref="N2:R2"/>
    </sheetView>
  </sheetViews>
  <sheetFormatPr defaultColWidth="9.125" defaultRowHeight="15.75" x14ac:dyDescent="0.25"/>
  <cols>
    <col min="1" max="1" width="3.875" style="67" customWidth="1"/>
    <col min="2" max="2" width="9.125" style="67" hidden="1" customWidth="1"/>
    <col min="3" max="3" width="5.125" style="67" hidden="1" customWidth="1"/>
    <col min="4" max="4" width="33.125" style="68" customWidth="1"/>
    <col min="5" max="5" width="12.125" style="5" customWidth="1"/>
    <col min="6" max="6" width="11.625" style="5" customWidth="1"/>
    <col min="7" max="7" width="11.875" style="5" customWidth="1"/>
    <col min="8" max="8" width="9.5" style="5" customWidth="1"/>
    <col min="9" max="9" width="9.875" style="5" customWidth="1"/>
    <col min="10" max="10" width="10.625" style="5" customWidth="1"/>
    <col min="11" max="11" width="9.375" style="5" customWidth="1"/>
    <col min="12" max="12" width="10.25" style="69" customWidth="1"/>
    <col min="13" max="13" width="6.75" style="5" customWidth="1"/>
    <col min="14" max="14" width="13.625" style="5" customWidth="1"/>
    <col min="15" max="15" width="14.375" style="5" customWidth="1"/>
    <col min="16" max="16" width="10.25" style="5" customWidth="1"/>
    <col min="17" max="17" width="13.625" style="5" customWidth="1"/>
    <col min="18" max="18" width="17.625" style="5" customWidth="1"/>
    <col min="19" max="19" width="11.875" style="5" customWidth="1"/>
    <col min="20" max="20" width="11.5" style="5" customWidth="1"/>
    <col min="21" max="21" width="15.625" style="5" customWidth="1"/>
    <col min="22" max="22" width="16.125" style="5" customWidth="1"/>
    <col min="23" max="23" width="9" style="5" customWidth="1"/>
    <col min="24" max="24" width="13.25" style="5" customWidth="1"/>
    <col min="25" max="25" width="15.5" style="72" customWidth="1"/>
    <col min="26" max="26" width="16.5" style="5" customWidth="1"/>
    <col min="27" max="27" width="15.5" style="5" customWidth="1"/>
    <col min="28" max="28" width="15.25" style="5" customWidth="1"/>
    <col min="29" max="29" width="15.375" style="5" customWidth="1"/>
    <col min="30" max="30" width="19.75" style="5" customWidth="1"/>
    <col min="31" max="16384" width="9.125" style="5"/>
  </cols>
  <sheetData>
    <row r="1" spans="1:401" s="1" customFormat="1" ht="16.149999999999999" customHeight="1" x14ac:dyDescent="0.25">
      <c r="E1" s="2"/>
      <c r="F1" s="2"/>
      <c r="G1" s="118"/>
      <c r="H1" s="118"/>
      <c r="I1" s="118"/>
      <c r="N1" s="2"/>
      <c r="Q1" s="2"/>
      <c r="R1" s="81" t="s">
        <v>78</v>
      </c>
    </row>
    <row r="2" spans="1:401" s="1" customFormat="1" ht="15.6" customHeight="1" x14ac:dyDescent="0.25">
      <c r="E2" s="119"/>
      <c r="F2" s="119"/>
      <c r="G2" s="119"/>
      <c r="H2" s="119"/>
      <c r="I2" s="119"/>
      <c r="N2" s="119" t="s">
        <v>79</v>
      </c>
      <c r="O2" s="119"/>
      <c r="P2" s="119"/>
      <c r="Q2" s="119"/>
      <c r="R2" s="119"/>
    </row>
    <row r="3" spans="1:401" ht="39" customHeight="1" x14ac:dyDescent="0.3">
      <c r="A3" s="3"/>
      <c r="B3" s="3"/>
      <c r="C3" s="3"/>
      <c r="D3" s="3"/>
      <c r="E3" s="120" t="s">
        <v>60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</row>
    <row r="4" spans="1:401" ht="14.25" customHeight="1" thickBot="1" x14ac:dyDescent="0.3">
      <c r="A4" s="6"/>
      <c r="B4" s="6"/>
      <c r="C4" s="6"/>
      <c r="D4" s="7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6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</row>
    <row r="5" spans="1:401" s="10" customFormat="1" ht="15.75" customHeight="1" x14ac:dyDescent="0.25">
      <c r="A5" s="121" t="s">
        <v>0</v>
      </c>
      <c r="B5" s="124" t="s">
        <v>1</v>
      </c>
      <c r="C5" s="94"/>
      <c r="D5" s="127" t="s">
        <v>2</v>
      </c>
      <c r="E5" s="109" t="s">
        <v>61</v>
      </c>
      <c r="F5" s="110"/>
      <c r="G5" s="110"/>
      <c r="H5" s="110"/>
      <c r="I5" s="110"/>
      <c r="J5" s="110"/>
      <c r="K5" s="110"/>
      <c r="L5" s="110"/>
      <c r="M5" s="110"/>
      <c r="N5" s="111"/>
      <c r="O5" s="109" t="s">
        <v>63</v>
      </c>
      <c r="P5" s="110"/>
      <c r="Q5" s="111"/>
      <c r="R5" s="109" t="s">
        <v>3</v>
      </c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1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</row>
    <row r="6" spans="1:401" s="10" customFormat="1" ht="27" customHeight="1" thickBot="1" x14ac:dyDescent="0.3">
      <c r="A6" s="122"/>
      <c r="B6" s="125"/>
      <c r="C6" s="95"/>
      <c r="D6" s="128"/>
      <c r="E6" s="112"/>
      <c r="F6" s="113"/>
      <c r="G6" s="113"/>
      <c r="H6" s="113"/>
      <c r="I6" s="113"/>
      <c r="J6" s="113"/>
      <c r="K6" s="113"/>
      <c r="L6" s="113"/>
      <c r="M6" s="113"/>
      <c r="N6" s="114"/>
      <c r="O6" s="112"/>
      <c r="P6" s="113"/>
      <c r="Q6" s="114"/>
      <c r="R6" s="112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4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</row>
    <row r="7" spans="1:401" s="12" customFormat="1" ht="110.45" customHeight="1" thickBot="1" x14ac:dyDescent="0.3">
      <c r="A7" s="122"/>
      <c r="B7" s="125"/>
      <c r="C7" s="95"/>
      <c r="D7" s="128"/>
      <c r="E7" s="130" t="s">
        <v>4</v>
      </c>
      <c r="F7" s="130"/>
      <c r="G7" s="130"/>
      <c r="H7" s="130"/>
      <c r="I7" s="131" t="s">
        <v>5</v>
      </c>
      <c r="J7" s="130"/>
      <c r="K7" s="130"/>
      <c r="L7" s="132"/>
      <c r="M7" s="131" t="s">
        <v>6</v>
      </c>
      <c r="N7" s="132"/>
      <c r="O7" s="131" t="s">
        <v>64</v>
      </c>
      <c r="P7" s="130"/>
      <c r="Q7" s="133" t="s">
        <v>13</v>
      </c>
      <c r="R7" s="79" t="s">
        <v>68</v>
      </c>
      <c r="S7" s="99" t="s">
        <v>71</v>
      </c>
      <c r="T7" s="115" t="s">
        <v>7</v>
      </c>
      <c r="U7" s="116"/>
      <c r="V7" s="117"/>
      <c r="W7" s="115" t="s">
        <v>8</v>
      </c>
      <c r="X7" s="116"/>
      <c r="Y7" s="117"/>
      <c r="Z7" s="107" t="s">
        <v>75</v>
      </c>
      <c r="AA7" s="107" t="s">
        <v>76</v>
      </c>
      <c r="AB7" s="107" t="s">
        <v>74</v>
      </c>
      <c r="AC7" s="107" t="s">
        <v>77</v>
      </c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</row>
    <row r="8" spans="1:401" s="12" customFormat="1" ht="78" customHeight="1" thickBot="1" x14ac:dyDescent="0.3">
      <c r="A8" s="123"/>
      <c r="B8" s="126"/>
      <c r="C8" s="96"/>
      <c r="D8" s="129"/>
      <c r="E8" s="100" t="s">
        <v>9</v>
      </c>
      <c r="F8" s="100" t="s">
        <v>66</v>
      </c>
      <c r="G8" s="100" t="s">
        <v>10</v>
      </c>
      <c r="H8" s="13" t="s">
        <v>11</v>
      </c>
      <c r="I8" s="14" t="s">
        <v>9</v>
      </c>
      <c r="J8" s="100" t="s">
        <v>66</v>
      </c>
      <c r="K8" s="13" t="s">
        <v>10</v>
      </c>
      <c r="L8" s="100" t="s">
        <v>11</v>
      </c>
      <c r="M8" s="15" t="s">
        <v>12</v>
      </c>
      <c r="N8" s="15" t="s">
        <v>13</v>
      </c>
      <c r="O8" s="98" t="s">
        <v>62</v>
      </c>
      <c r="P8" s="98" t="s">
        <v>65</v>
      </c>
      <c r="Q8" s="134"/>
      <c r="R8" s="16" t="s">
        <v>14</v>
      </c>
      <c r="S8" s="97" t="s">
        <v>69</v>
      </c>
      <c r="T8" s="99" t="s">
        <v>15</v>
      </c>
      <c r="U8" s="105" t="s">
        <v>72</v>
      </c>
      <c r="V8" s="99" t="s">
        <v>73</v>
      </c>
      <c r="W8" s="99" t="s">
        <v>70</v>
      </c>
      <c r="X8" s="99" t="s">
        <v>16</v>
      </c>
      <c r="Y8" s="99" t="s">
        <v>17</v>
      </c>
      <c r="Z8" s="108"/>
      <c r="AA8" s="108"/>
      <c r="AB8" s="108"/>
      <c r="AC8" s="108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</row>
    <row r="9" spans="1:401" s="7" customFormat="1" ht="18.75" customHeight="1" thickBot="1" x14ac:dyDescent="0.3">
      <c r="A9" s="17">
        <v>1</v>
      </c>
      <c r="B9" s="17"/>
      <c r="C9" s="18"/>
      <c r="D9" s="17">
        <v>2</v>
      </c>
      <c r="E9" s="19"/>
      <c r="F9" s="19">
        <v>3</v>
      </c>
      <c r="G9" s="19">
        <v>4</v>
      </c>
      <c r="H9" s="19">
        <v>5</v>
      </c>
      <c r="I9" s="19"/>
      <c r="J9" s="19">
        <v>6</v>
      </c>
      <c r="K9" s="19">
        <v>7</v>
      </c>
      <c r="L9" s="19">
        <v>8</v>
      </c>
      <c r="M9" s="20">
        <v>9</v>
      </c>
      <c r="N9" s="20">
        <v>10</v>
      </c>
      <c r="O9" s="20">
        <v>11</v>
      </c>
      <c r="P9" s="20">
        <v>12</v>
      </c>
      <c r="Q9" s="20">
        <v>13</v>
      </c>
      <c r="R9" s="20">
        <v>14</v>
      </c>
      <c r="S9" s="22">
        <v>15</v>
      </c>
      <c r="T9" s="23">
        <v>16</v>
      </c>
      <c r="U9" s="21">
        <v>17</v>
      </c>
      <c r="V9" s="21">
        <v>18</v>
      </c>
      <c r="W9" s="21">
        <v>19</v>
      </c>
      <c r="X9" s="21">
        <v>20</v>
      </c>
      <c r="Y9" s="24">
        <v>21</v>
      </c>
      <c r="Z9" s="19">
        <v>22</v>
      </c>
      <c r="AA9" s="106">
        <v>23</v>
      </c>
      <c r="AB9" s="82">
        <v>24</v>
      </c>
      <c r="AC9" s="82">
        <v>24</v>
      </c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</row>
    <row r="10" spans="1:401" ht="39" customHeight="1" x14ac:dyDescent="0.25">
      <c r="A10" s="26">
        <v>1</v>
      </c>
      <c r="B10" s="27">
        <v>270019</v>
      </c>
      <c r="C10" s="27">
        <v>25</v>
      </c>
      <c r="D10" s="28" t="s">
        <v>18</v>
      </c>
      <c r="E10" s="29">
        <v>91448</v>
      </c>
      <c r="F10" s="29">
        <v>76206</v>
      </c>
      <c r="G10" s="30">
        <v>64557</v>
      </c>
      <c r="H10" s="31">
        <f>ROUND(G10/F10*100,1)</f>
        <v>84.7</v>
      </c>
      <c r="I10" s="32">
        <v>63353</v>
      </c>
      <c r="J10" s="29">
        <v>52464.444444444445</v>
      </c>
      <c r="K10" s="32">
        <v>27047</v>
      </c>
      <c r="L10" s="31">
        <f t="shared" ref="L10:L52" si="0">ROUND(K10/J10*100,1)</f>
        <v>51.6</v>
      </c>
      <c r="M10" s="90">
        <f>ROUND((H10+L10)/2,1)</f>
        <v>68.2</v>
      </c>
      <c r="N10" s="34">
        <v>0.9</v>
      </c>
      <c r="O10" s="33">
        <v>-17.33013652463292</v>
      </c>
      <c r="P10" s="34"/>
      <c r="Q10" s="34">
        <v>1</v>
      </c>
      <c r="R10" s="85">
        <v>2156384.75</v>
      </c>
      <c r="S10" s="86">
        <v>64485</v>
      </c>
      <c r="T10" s="35"/>
      <c r="U10" s="35">
        <f>ROUND($T$52*S10,2)</f>
        <v>5042727</v>
      </c>
      <c r="V10" s="35"/>
      <c r="W10" s="35"/>
      <c r="X10" s="35"/>
      <c r="Y10" s="35">
        <f t="shared" ref="Y10:Y51" si="1">ROUND(W10*$X$52,2)</f>
        <v>0</v>
      </c>
      <c r="Z10" s="35">
        <f>V10+Y10+U10</f>
        <v>5042727</v>
      </c>
      <c r="AA10" s="35">
        <f>ROUND(U10*N10*Q10,2)</f>
        <v>4538454.3</v>
      </c>
      <c r="AB10" s="104">
        <f>ROUND((Y10+V10)*N10*Q10,2)</f>
        <v>0</v>
      </c>
      <c r="AC10" s="104">
        <f>AB10+AA10</f>
        <v>4538454.3</v>
      </c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</row>
    <row r="11" spans="1:401" ht="26.25" customHeight="1" x14ac:dyDescent="0.25">
      <c r="A11" s="36">
        <f>A10+1</f>
        <v>2</v>
      </c>
      <c r="B11" s="37">
        <v>270020</v>
      </c>
      <c r="C11" s="37">
        <v>26</v>
      </c>
      <c r="D11" s="38" t="s">
        <v>19</v>
      </c>
      <c r="E11" s="39">
        <v>36316</v>
      </c>
      <c r="F11" s="29">
        <v>30264</v>
      </c>
      <c r="G11" s="40">
        <v>31467</v>
      </c>
      <c r="H11" s="41">
        <f>ROUND(G11/F11*100,1)</f>
        <v>104</v>
      </c>
      <c r="I11" s="42">
        <v>45000</v>
      </c>
      <c r="J11" s="29">
        <v>37347.666666666664</v>
      </c>
      <c r="K11" s="42">
        <v>26368</v>
      </c>
      <c r="L11" s="41">
        <f t="shared" si="0"/>
        <v>70.599999999999994</v>
      </c>
      <c r="M11" s="90">
        <f t="shared" ref="M11:M36" si="2">ROUND((H11+L11)/2,1)</f>
        <v>87.3</v>
      </c>
      <c r="N11" s="34">
        <v>0.9</v>
      </c>
      <c r="O11" s="33">
        <v>8.6825146335642245</v>
      </c>
      <c r="P11" s="34"/>
      <c r="Q11" s="34">
        <v>0.9</v>
      </c>
      <c r="R11" s="87">
        <v>857609.8</v>
      </c>
      <c r="S11" s="86">
        <v>35665</v>
      </c>
      <c r="T11" s="43"/>
      <c r="U11" s="35">
        <f t="shared" ref="U11:U51" si="3">ROUND($T$52*S11,2)</f>
        <v>2789003</v>
      </c>
      <c r="V11" s="35"/>
      <c r="W11" s="35"/>
      <c r="X11" s="35"/>
      <c r="Y11" s="35">
        <f t="shared" si="1"/>
        <v>0</v>
      </c>
      <c r="Z11" s="35">
        <f t="shared" ref="Z11:Z51" si="4">V11+Y11+U11</f>
        <v>2789003</v>
      </c>
      <c r="AA11" s="35">
        <f t="shared" ref="AA11:AA51" si="5">ROUND(U11*N11*Q11,2)</f>
        <v>2259092.4300000002</v>
      </c>
      <c r="AB11" s="104">
        <f t="shared" ref="AB11:AB51" si="6">ROUND((Y11+V11)*N11*Q11,2)</f>
        <v>0</v>
      </c>
      <c r="AC11" s="104">
        <f t="shared" ref="AC11:AC51" si="7">AB11+AA11</f>
        <v>2259092.4300000002</v>
      </c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</row>
    <row r="12" spans="1:401" ht="34.15" customHeight="1" x14ac:dyDescent="0.25">
      <c r="A12" s="36">
        <f t="shared" ref="A12:A51" si="8">A11+1</f>
        <v>3</v>
      </c>
      <c r="B12" s="37">
        <v>270021</v>
      </c>
      <c r="C12" s="27">
        <v>27</v>
      </c>
      <c r="D12" s="28" t="s">
        <v>20</v>
      </c>
      <c r="E12" s="29">
        <v>43136</v>
      </c>
      <c r="F12" s="29">
        <v>35851.428571428572</v>
      </c>
      <c r="G12" s="30">
        <v>38761</v>
      </c>
      <c r="H12" s="31">
        <f>ROUND(G12/F12*100,1)</f>
        <v>108.1</v>
      </c>
      <c r="I12" s="32">
        <v>68960</v>
      </c>
      <c r="J12" s="29">
        <v>57256.111111111109</v>
      </c>
      <c r="K12" s="32">
        <v>55129</v>
      </c>
      <c r="L12" s="31">
        <f t="shared" si="0"/>
        <v>96.3</v>
      </c>
      <c r="M12" s="90">
        <f t="shared" si="2"/>
        <v>102.2</v>
      </c>
      <c r="N12" s="34">
        <v>1</v>
      </c>
      <c r="O12" s="33">
        <v>-0.98134917120154341</v>
      </c>
      <c r="P12" s="34"/>
      <c r="Q12" s="34">
        <v>1</v>
      </c>
      <c r="R12" s="88">
        <v>1817310.03</v>
      </c>
      <c r="S12" s="86">
        <v>55582</v>
      </c>
      <c r="T12" s="44"/>
      <c r="U12" s="35"/>
      <c r="V12" s="35">
        <f t="shared" ref="V12:V51" si="9">ROUND($T$52*S12,2)</f>
        <v>4346512.4000000004</v>
      </c>
      <c r="W12" s="35">
        <v>14.5</v>
      </c>
      <c r="X12" s="35"/>
      <c r="Y12" s="35">
        <f t="shared" si="1"/>
        <v>7428132.21</v>
      </c>
      <c r="Z12" s="35">
        <f t="shared" si="4"/>
        <v>11774644.609999999</v>
      </c>
      <c r="AA12" s="35">
        <f t="shared" si="5"/>
        <v>0</v>
      </c>
      <c r="AB12" s="104">
        <f t="shared" si="6"/>
        <v>11774644.609999999</v>
      </c>
      <c r="AC12" s="104">
        <f t="shared" si="7"/>
        <v>11774644.609999999</v>
      </c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</row>
    <row r="13" spans="1:401" ht="30" customHeight="1" x14ac:dyDescent="0.25">
      <c r="A13" s="36">
        <f t="shared" si="8"/>
        <v>4</v>
      </c>
      <c r="B13" s="37">
        <v>270022</v>
      </c>
      <c r="C13" s="27">
        <v>28</v>
      </c>
      <c r="D13" s="38" t="s">
        <v>67</v>
      </c>
      <c r="E13" s="39">
        <v>51100</v>
      </c>
      <c r="F13" s="29">
        <v>42585</v>
      </c>
      <c r="G13" s="40">
        <v>37153</v>
      </c>
      <c r="H13" s="31">
        <f t="shared" ref="H13:H52" si="10">ROUND(G13/F13*100,1)</f>
        <v>87.2</v>
      </c>
      <c r="I13" s="42">
        <v>52054</v>
      </c>
      <c r="J13" s="29">
        <v>43274.555555555555</v>
      </c>
      <c r="K13" s="32">
        <v>37074</v>
      </c>
      <c r="L13" s="31">
        <f t="shared" si="0"/>
        <v>85.7</v>
      </c>
      <c r="M13" s="90">
        <f t="shared" si="2"/>
        <v>86.5</v>
      </c>
      <c r="N13" s="34">
        <v>0.9</v>
      </c>
      <c r="O13" s="33">
        <v>-9.7445179332874403</v>
      </c>
      <c r="P13" s="34">
        <v>-40</v>
      </c>
      <c r="Q13" s="34">
        <v>1</v>
      </c>
      <c r="R13" s="88">
        <v>5041340.0599999996</v>
      </c>
      <c r="S13" s="86">
        <v>49660</v>
      </c>
      <c r="T13" s="43"/>
      <c r="U13" s="35">
        <f t="shared" si="3"/>
        <v>3883412</v>
      </c>
      <c r="V13" s="35">
        <v>0</v>
      </c>
      <c r="W13" s="35"/>
      <c r="X13" s="35"/>
      <c r="Y13" s="35">
        <f t="shared" si="1"/>
        <v>0</v>
      </c>
      <c r="Z13" s="35">
        <f t="shared" si="4"/>
        <v>3883412</v>
      </c>
      <c r="AA13" s="35">
        <f t="shared" si="5"/>
        <v>3495070.8</v>
      </c>
      <c r="AB13" s="104">
        <f t="shared" si="6"/>
        <v>0</v>
      </c>
      <c r="AC13" s="104">
        <f t="shared" si="7"/>
        <v>3495070.8</v>
      </c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</row>
    <row r="14" spans="1:401" ht="30" customHeight="1" x14ac:dyDescent="0.25">
      <c r="A14" s="36">
        <f t="shared" si="8"/>
        <v>5</v>
      </c>
      <c r="B14" s="37">
        <v>270024</v>
      </c>
      <c r="C14" s="27">
        <v>30</v>
      </c>
      <c r="D14" s="38" t="s">
        <v>21</v>
      </c>
      <c r="E14" s="39">
        <v>118763</v>
      </c>
      <c r="F14" s="29">
        <v>98970</v>
      </c>
      <c r="G14" s="40">
        <v>96358</v>
      </c>
      <c r="H14" s="31">
        <f t="shared" si="10"/>
        <v>97.4</v>
      </c>
      <c r="I14" s="42">
        <v>182466</v>
      </c>
      <c r="J14" s="29">
        <v>151680.88888888888</v>
      </c>
      <c r="K14" s="32">
        <v>70241</v>
      </c>
      <c r="L14" s="31">
        <f t="shared" si="0"/>
        <v>46.3</v>
      </c>
      <c r="M14" s="90">
        <f t="shared" si="2"/>
        <v>71.900000000000006</v>
      </c>
      <c r="N14" s="34">
        <v>0.9</v>
      </c>
      <c r="O14" s="33">
        <v>-5.6414023119555168</v>
      </c>
      <c r="P14" s="34"/>
      <c r="Q14" s="34">
        <v>1</v>
      </c>
      <c r="R14" s="88">
        <v>5831899.3799999999</v>
      </c>
      <c r="S14" s="86">
        <v>99164</v>
      </c>
      <c r="T14" s="43"/>
      <c r="U14" s="35">
        <f t="shared" si="3"/>
        <v>7754624.7999999998</v>
      </c>
      <c r="V14" s="35">
        <v>0</v>
      </c>
      <c r="W14" s="35"/>
      <c r="X14" s="35"/>
      <c r="Y14" s="35">
        <f t="shared" si="1"/>
        <v>0</v>
      </c>
      <c r="Z14" s="35">
        <f t="shared" si="4"/>
        <v>7754624.7999999998</v>
      </c>
      <c r="AA14" s="35">
        <f t="shared" si="5"/>
        <v>6979162.3200000003</v>
      </c>
      <c r="AB14" s="104">
        <f t="shared" si="6"/>
        <v>0</v>
      </c>
      <c r="AC14" s="104">
        <f t="shared" si="7"/>
        <v>6979162.3200000003</v>
      </c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</row>
    <row r="15" spans="1:401" ht="30" customHeight="1" x14ac:dyDescent="0.25">
      <c r="A15" s="36">
        <f t="shared" si="8"/>
        <v>6</v>
      </c>
      <c r="B15" s="37">
        <v>270025</v>
      </c>
      <c r="C15" s="27">
        <v>31</v>
      </c>
      <c r="D15" s="38" t="s">
        <v>22</v>
      </c>
      <c r="E15" s="39">
        <v>50407</v>
      </c>
      <c r="F15" s="29">
        <v>42006</v>
      </c>
      <c r="G15" s="40">
        <v>38388</v>
      </c>
      <c r="H15" s="31">
        <f t="shared" si="10"/>
        <v>91.4</v>
      </c>
      <c r="I15" s="42">
        <v>42799</v>
      </c>
      <c r="J15" s="29">
        <v>35599.555555555555</v>
      </c>
      <c r="K15" s="32">
        <v>27853</v>
      </c>
      <c r="L15" s="31">
        <f t="shared" si="0"/>
        <v>78.2</v>
      </c>
      <c r="M15" s="90">
        <f t="shared" si="2"/>
        <v>84.8</v>
      </c>
      <c r="N15" s="34">
        <v>0.9</v>
      </c>
      <c r="O15" s="33">
        <v>6.1378193796604279</v>
      </c>
      <c r="P15" s="34">
        <v>-39.799999999999997</v>
      </c>
      <c r="Q15" s="34">
        <v>0.9</v>
      </c>
      <c r="R15" s="88">
        <v>1610885.5</v>
      </c>
      <c r="S15" s="86">
        <v>22690</v>
      </c>
      <c r="T15" s="43"/>
      <c r="U15" s="35"/>
      <c r="V15" s="35">
        <f t="shared" si="9"/>
        <v>1774358</v>
      </c>
      <c r="W15" s="35">
        <v>16.5</v>
      </c>
      <c r="X15" s="35"/>
      <c r="Y15" s="35">
        <f t="shared" si="1"/>
        <v>8452702.1699999999</v>
      </c>
      <c r="Z15" s="35">
        <f t="shared" si="4"/>
        <v>10227060.17</v>
      </c>
      <c r="AA15" s="35">
        <f t="shared" si="5"/>
        <v>0</v>
      </c>
      <c r="AB15" s="104">
        <f t="shared" si="6"/>
        <v>8283918.7400000002</v>
      </c>
      <c r="AC15" s="104">
        <f t="shared" si="7"/>
        <v>8283918.7400000002</v>
      </c>
      <c r="AD15" s="4"/>
    </row>
    <row r="16" spans="1:401" ht="28.5" customHeight="1" x14ac:dyDescent="0.25">
      <c r="A16" s="36">
        <f t="shared" si="8"/>
        <v>7</v>
      </c>
      <c r="B16" s="37">
        <v>270026</v>
      </c>
      <c r="C16" s="27">
        <v>32</v>
      </c>
      <c r="D16" s="38" t="s">
        <v>23</v>
      </c>
      <c r="E16" s="39">
        <v>63710</v>
      </c>
      <c r="F16" s="29">
        <v>53092</v>
      </c>
      <c r="G16" s="40">
        <v>49190</v>
      </c>
      <c r="H16" s="31">
        <f t="shared" si="10"/>
        <v>92.7</v>
      </c>
      <c r="I16" s="42">
        <v>40000</v>
      </c>
      <c r="J16" s="29">
        <v>33141.333333333336</v>
      </c>
      <c r="K16" s="32">
        <v>15058</v>
      </c>
      <c r="L16" s="31">
        <f t="shared" si="0"/>
        <v>45.4</v>
      </c>
      <c r="M16" s="90">
        <f t="shared" si="2"/>
        <v>69.099999999999994</v>
      </c>
      <c r="N16" s="34">
        <v>0.9</v>
      </c>
      <c r="O16" s="33">
        <v>-23.440106907539644</v>
      </c>
      <c r="P16" s="34"/>
      <c r="Q16" s="34">
        <v>1</v>
      </c>
      <c r="R16" s="88">
        <v>1310155.1499999999</v>
      </c>
      <c r="S16" s="86">
        <v>46806</v>
      </c>
      <c r="T16" s="35"/>
      <c r="U16" s="35">
        <f t="shared" si="3"/>
        <v>3660229.2</v>
      </c>
      <c r="V16" s="35">
        <v>0</v>
      </c>
      <c r="W16" s="35"/>
      <c r="X16" s="35"/>
      <c r="Y16" s="35">
        <f t="shared" si="1"/>
        <v>0</v>
      </c>
      <c r="Z16" s="35">
        <f t="shared" si="4"/>
        <v>3660229.2</v>
      </c>
      <c r="AA16" s="35">
        <f t="shared" si="5"/>
        <v>3294206.28</v>
      </c>
      <c r="AB16" s="104">
        <f t="shared" si="6"/>
        <v>0</v>
      </c>
      <c r="AC16" s="104">
        <f t="shared" si="7"/>
        <v>3294206.28</v>
      </c>
      <c r="AD16" s="4"/>
    </row>
    <row r="17" spans="1:30" ht="39" customHeight="1" x14ac:dyDescent="0.25">
      <c r="A17" s="36">
        <f t="shared" si="8"/>
        <v>8</v>
      </c>
      <c r="B17" s="37">
        <v>270035</v>
      </c>
      <c r="C17" s="37">
        <v>36</v>
      </c>
      <c r="D17" s="38" t="s">
        <v>24</v>
      </c>
      <c r="E17" s="39">
        <v>42876</v>
      </c>
      <c r="F17" s="29">
        <v>35731</v>
      </c>
      <c r="G17" s="40">
        <v>37134</v>
      </c>
      <c r="H17" s="31">
        <f t="shared" si="10"/>
        <v>103.9</v>
      </c>
      <c r="I17" s="42">
        <v>41000</v>
      </c>
      <c r="J17" s="29">
        <v>34167</v>
      </c>
      <c r="K17" s="32">
        <v>34690</v>
      </c>
      <c r="L17" s="31">
        <f t="shared" si="0"/>
        <v>101.5</v>
      </c>
      <c r="M17" s="90">
        <f t="shared" si="2"/>
        <v>102.7</v>
      </c>
      <c r="N17" s="34">
        <v>1</v>
      </c>
      <c r="O17" s="33"/>
      <c r="P17" s="34">
        <v>34.506400159424402</v>
      </c>
      <c r="Q17" s="34">
        <v>0.9</v>
      </c>
      <c r="R17" s="88">
        <v>3391344.06</v>
      </c>
      <c r="S17" s="86">
        <v>20155</v>
      </c>
      <c r="T17" s="44"/>
      <c r="U17" s="35"/>
      <c r="V17" s="35">
        <f t="shared" si="9"/>
        <v>1576121</v>
      </c>
      <c r="W17" s="35">
        <v>5</v>
      </c>
      <c r="X17" s="35"/>
      <c r="Y17" s="35">
        <f t="shared" si="1"/>
        <v>2561424.9</v>
      </c>
      <c r="Z17" s="35">
        <f t="shared" si="4"/>
        <v>4137545.9</v>
      </c>
      <c r="AA17" s="35">
        <f t="shared" si="5"/>
        <v>0</v>
      </c>
      <c r="AB17" s="104">
        <f t="shared" si="6"/>
        <v>3723791.31</v>
      </c>
      <c r="AC17" s="104">
        <f t="shared" si="7"/>
        <v>3723791.31</v>
      </c>
      <c r="AD17" s="4"/>
    </row>
    <row r="18" spans="1:30" ht="39.75" customHeight="1" x14ac:dyDescent="0.25">
      <c r="A18" s="36">
        <f t="shared" si="8"/>
        <v>9</v>
      </c>
      <c r="B18" s="37">
        <v>270036</v>
      </c>
      <c r="C18" s="37">
        <v>37</v>
      </c>
      <c r="D18" s="38" t="s">
        <v>25</v>
      </c>
      <c r="E18" s="39">
        <v>34215</v>
      </c>
      <c r="F18" s="29">
        <v>28514</v>
      </c>
      <c r="G18" s="40">
        <v>29350</v>
      </c>
      <c r="H18" s="31">
        <f t="shared" si="10"/>
        <v>102.9</v>
      </c>
      <c r="I18" s="42">
        <v>40848</v>
      </c>
      <c r="J18" s="29">
        <v>34040</v>
      </c>
      <c r="K18" s="32">
        <v>34922</v>
      </c>
      <c r="L18" s="31">
        <f t="shared" si="0"/>
        <v>102.6</v>
      </c>
      <c r="M18" s="90">
        <f t="shared" si="2"/>
        <v>102.8</v>
      </c>
      <c r="N18" s="34">
        <v>1</v>
      </c>
      <c r="O18" s="33"/>
      <c r="P18" s="34">
        <v>14.154188181773549</v>
      </c>
      <c r="Q18" s="34">
        <v>0.9</v>
      </c>
      <c r="R18" s="88">
        <v>1914644.8</v>
      </c>
      <c r="S18" s="86">
        <v>18537</v>
      </c>
      <c r="T18" s="43"/>
      <c r="U18" s="35"/>
      <c r="V18" s="35">
        <f t="shared" si="9"/>
        <v>1449593.4</v>
      </c>
      <c r="W18" s="35">
        <v>6.5</v>
      </c>
      <c r="X18" s="35"/>
      <c r="Y18" s="35">
        <f t="shared" si="1"/>
        <v>3329852.37</v>
      </c>
      <c r="Z18" s="35">
        <f t="shared" si="4"/>
        <v>4779445.7699999996</v>
      </c>
      <c r="AA18" s="35">
        <f t="shared" si="5"/>
        <v>0</v>
      </c>
      <c r="AB18" s="104">
        <f t="shared" si="6"/>
        <v>4301501.1900000004</v>
      </c>
      <c r="AC18" s="104">
        <f t="shared" si="7"/>
        <v>4301501.1900000004</v>
      </c>
      <c r="AD18" s="4"/>
    </row>
    <row r="19" spans="1:30" ht="30" customHeight="1" x14ac:dyDescent="0.25">
      <c r="A19" s="36">
        <f t="shared" si="8"/>
        <v>10</v>
      </c>
      <c r="B19" s="37">
        <v>270037</v>
      </c>
      <c r="C19" s="37">
        <v>38</v>
      </c>
      <c r="D19" s="38" t="s">
        <v>26</v>
      </c>
      <c r="E19" s="39">
        <v>46214</v>
      </c>
      <c r="F19" s="29">
        <v>38511</v>
      </c>
      <c r="G19" s="40">
        <v>46643</v>
      </c>
      <c r="H19" s="31">
        <f t="shared" si="10"/>
        <v>121.1</v>
      </c>
      <c r="I19" s="42">
        <v>40009</v>
      </c>
      <c r="J19" s="29">
        <v>33341</v>
      </c>
      <c r="K19" s="32">
        <v>34773</v>
      </c>
      <c r="L19" s="31">
        <f t="shared" si="0"/>
        <v>104.3</v>
      </c>
      <c r="M19" s="90">
        <f t="shared" si="2"/>
        <v>112.7</v>
      </c>
      <c r="N19" s="34">
        <v>1</v>
      </c>
      <c r="O19" s="33"/>
      <c r="P19" s="34">
        <v>30.777406899405406</v>
      </c>
      <c r="Q19" s="34">
        <v>0.9</v>
      </c>
      <c r="R19" s="88">
        <v>2635655.12</v>
      </c>
      <c r="S19" s="86">
        <v>20087</v>
      </c>
      <c r="T19" s="43"/>
      <c r="U19" s="35"/>
      <c r="V19" s="35">
        <f t="shared" si="9"/>
        <v>1570803.4</v>
      </c>
      <c r="W19" s="35">
        <v>4</v>
      </c>
      <c r="X19" s="35"/>
      <c r="Y19" s="35">
        <f t="shared" si="1"/>
        <v>2049139.92</v>
      </c>
      <c r="Z19" s="35">
        <f t="shared" si="4"/>
        <v>3619943.32</v>
      </c>
      <c r="AA19" s="35">
        <f t="shared" si="5"/>
        <v>0</v>
      </c>
      <c r="AB19" s="104">
        <f t="shared" si="6"/>
        <v>3257948.99</v>
      </c>
      <c r="AC19" s="104">
        <f t="shared" si="7"/>
        <v>3257948.99</v>
      </c>
      <c r="AD19" s="4"/>
    </row>
    <row r="20" spans="1:30" ht="30" customHeight="1" x14ac:dyDescent="0.25">
      <c r="A20" s="36">
        <f t="shared" si="8"/>
        <v>11</v>
      </c>
      <c r="B20" s="37">
        <v>270038</v>
      </c>
      <c r="C20" s="37">
        <v>40</v>
      </c>
      <c r="D20" s="38" t="s">
        <v>27</v>
      </c>
      <c r="E20" s="39">
        <v>39795</v>
      </c>
      <c r="F20" s="29">
        <v>33162</v>
      </c>
      <c r="G20" s="45">
        <v>32606</v>
      </c>
      <c r="H20" s="31">
        <f t="shared" si="10"/>
        <v>98.3</v>
      </c>
      <c r="I20" s="42">
        <v>29273</v>
      </c>
      <c r="J20" s="29">
        <v>24394</v>
      </c>
      <c r="K20" s="32">
        <v>24396</v>
      </c>
      <c r="L20" s="31">
        <f t="shared" si="0"/>
        <v>100</v>
      </c>
      <c r="M20" s="90">
        <f t="shared" si="2"/>
        <v>99.2</v>
      </c>
      <c r="N20" s="34">
        <v>1</v>
      </c>
      <c r="O20" s="33"/>
      <c r="P20" s="34">
        <v>7.8882508772757092</v>
      </c>
      <c r="Q20" s="34">
        <v>0.9</v>
      </c>
      <c r="R20" s="88">
        <v>2009085.39</v>
      </c>
      <c r="S20" s="86">
        <v>16365</v>
      </c>
      <c r="T20" s="43"/>
      <c r="U20" s="35"/>
      <c r="V20" s="35">
        <f t="shared" si="9"/>
        <v>1279743</v>
      </c>
      <c r="W20" s="35">
        <v>4.5</v>
      </c>
      <c r="X20" s="35"/>
      <c r="Y20" s="35">
        <f t="shared" si="1"/>
        <v>2305282.41</v>
      </c>
      <c r="Z20" s="35">
        <f t="shared" si="4"/>
        <v>3585025.41</v>
      </c>
      <c r="AA20" s="35">
        <f t="shared" si="5"/>
        <v>0</v>
      </c>
      <c r="AB20" s="104">
        <f t="shared" si="6"/>
        <v>3226522.87</v>
      </c>
      <c r="AC20" s="104">
        <f t="shared" si="7"/>
        <v>3226522.87</v>
      </c>
      <c r="AD20" s="4"/>
    </row>
    <row r="21" spans="1:30" ht="50.45" customHeight="1" x14ac:dyDescent="0.25">
      <c r="A21" s="36">
        <f t="shared" si="8"/>
        <v>12</v>
      </c>
      <c r="B21" s="37">
        <v>270017</v>
      </c>
      <c r="C21" s="37">
        <v>18</v>
      </c>
      <c r="D21" s="38" t="s">
        <v>28</v>
      </c>
      <c r="E21" s="39">
        <v>84099</v>
      </c>
      <c r="F21" s="29">
        <v>70082.5</v>
      </c>
      <c r="G21" s="45">
        <v>97557</v>
      </c>
      <c r="H21" s="31">
        <f t="shared" si="10"/>
        <v>139.19999999999999</v>
      </c>
      <c r="I21" s="42">
        <v>63400</v>
      </c>
      <c r="J21" s="29">
        <v>52572.777777777781</v>
      </c>
      <c r="K21" s="32">
        <v>30910</v>
      </c>
      <c r="L21" s="31">
        <f t="shared" si="0"/>
        <v>58.8</v>
      </c>
      <c r="M21" s="90">
        <f t="shared" si="2"/>
        <v>99</v>
      </c>
      <c r="N21" s="34">
        <v>1</v>
      </c>
      <c r="O21" s="33">
        <v>-3.5</v>
      </c>
      <c r="P21" s="34"/>
      <c r="Q21" s="34">
        <v>1</v>
      </c>
      <c r="R21" s="88">
        <v>1019898.81</v>
      </c>
      <c r="S21" s="86">
        <v>65081</v>
      </c>
      <c r="T21" s="35"/>
      <c r="U21" s="35">
        <f t="shared" si="3"/>
        <v>5089334.2</v>
      </c>
      <c r="V21" s="35">
        <v>0</v>
      </c>
      <c r="W21" s="35"/>
      <c r="X21" s="35"/>
      <c r="Y21" s="35">
        <f t="shared" si="1"/>
        <v>0</v>
      </c>
      <c r="Z21" s="35">
        <f t="shared" si="4"/>
        <v>5089334.2</v>
      </c>
      <c r="AA21" s="35">
        <f t="shared" si="5"/>
        <v>5089334.2</v>
      </c>
      <c r="AB21" s="104">
        <f t="shared" si="6"/>
        <v>0</v>
      </c>
      <c r="AC21" s="104">
        <f t="shared" si="7"/>
        <v>5089334.2</v>
      </c>
      <c r="AD21" s="4"/>
    </row>
    <row r="22" spans="1:30" ht="44.45" customHeight="1" x14ac:dyDescent="0.25">
      <c r="A22" s="36">
        <f t="shared" si="8"/>
        <v>13</v>
      </c>
      <c r="B22" s="37">
        <v>270040</v>
      </c>
      <c r="C22" s="37">
        <v>20</v>
      </c>
      <c r="D22" s="38" t="s">
        <v>29</v>
      </c>
      <c r="E22" s="39">
        <v>28888</v>
      </c>
      <c r="F22" s="29">
        <v>24073.166666666668</v>
      </c>
      <c r="G22" s="45">
        <v>27042</v>
      </c>
      <c r="H22" s="31">
        <f t="shared" si="10"/>
        <v>112.3</v>
      </c>
      <c r="I22" s="42">
        <v>20014</v>
      </c>
      <c r="J22" s="29">
        <v>16678.833333333332</v>
      </c>
      <c r="K22" s="32">
        <v>17729</v>
      </c>
      <c r="L22" s="31">
        <f t="shared" si="0"/>
        <v>106.3</v>
      </c>
      <c r="M22" s="90">
        <f t="shared" si="2"/>
        <v>109.3</v>
      </c>
      <c r="N22" s="34">
        <v>1</v>
      </c>
      <c r="O22" s="33"/>
      <c r="P22" s="34">
        <v>-100</v>
      </c>
      <c r="Q22" s="34">
        <v>1</v>
      </c>
      <c r="R22" s="88">
        <v>2059855.68</v>
      </c>
      <c r="S22" s="86">
        <v>9801</v>
      </c>
      <c r="T22" s="43"/>
      <c r="U22" s="35"/>
      <c r="V22" s="35">
        <f t="shared" si="9"/>
        <v>766438.2</v>
      </c>
      <c r="W22" s="35">
        <v>5.5</v>
      </c>
      <c r="X22" s="35"/>
      <c r="Y22" s="35">
        <f t="shared" si="1"/>
        <v>2817567.39</v>
      </c>
      <c r="Z22" s="35">
        <f t="shared" si="4"/>
        <v>3584005.59</v>
      </c>
      <c r="AA22" s="35">
        <f t="shared" si="5"/>
        <v>0</v>
      </c>
      <c r="AB22" s="104">
        <f t="shared" si="6"/>
        <v>3584005.59</v>
      </c>
      <c r="AC22" s="104">
        <f t="shared" si="7"/>
        <v>3584005.59</v>
      </c>
      <c r="AD22" s="4"/>
    </row>
    <row r="23" spans="1:30" ht="33" customHeight="1" x14ac:dyDescent="0.25">
      <c r="A23" s="36">
        <f t="shared" si="8"/>
        <v>14</v>
      </c>
      <c r="B23" s="37">
        <v>270041</v>
      </c>
      <c r="C23" s="37">
        <v>21</v>
      </c>
      <c r="D23" s="38" t="s">
        <v>30</v>
      </c>
      <c r="E23" s="39">
        <v>51473</v>
      </c>
      <c r="F23" s="29">
        <v>42893</v>
      </c>
      <c r="G23" s="45">
        <v>59798</v>
      </c>
      <c r="H23" s="31">
        <f t="shared" si="10"/>
        <v>139.4</v>
      </c>
      <c r="I23" s="42">
        <v>54409</v>
      </c>
      <c r="J23" s="29">
        <v>45341</v>
      </c>
      <c r="K23" s="32">
        <v>40226</v>
      </c>
      <c r="L23" s="31">
        <f t="shared" si="0"/>
        <v>88.7</v>
      </c>
      <c r="M23" s="90">
        <f t="shared" si="2"/>
        <v>114.1</v>
      </c>
      <c r="N23" s="34">
        <v>1</v>
      </c>
      <c r="O23" s="33"/>
      <c r="P23" s="34">
        <v>13.323808807798201</v>
      </c>
      <c r="Q23" s="34">
        <v>0.9</v>
      </c>
      <c r="R23" s="88">
        <v>3039241.17</v>
      </c>
      <c r="S23" s="86">
        <v>25883</v>
      </c>
      <c r="T23" s="43"/>
      <c r="U23" s="35"/>
      <c r="V23" s="35">
        <f t="shared" si="9"/>
        <v>2024050.6</v>
      </c>
      <c r="W23" s="35">
        <v>3.5</v>
      </c>
      <c r="X23" s="35"/>
      <c r="Y23" s="35">
        <f t="shared" si="1"/>
        <v>1792997.43</v>
      </c>
      <c r="Z23" s="35">
        <f t="shared" si="4"/>
        <v>3817048.0300000003</v>
      </c>
      <c r="AA23" s="35">
        <f t="shared" si="5"/>
        <v>0</v>
      </c>
      <c r="AB23" s="104">
        <f t="shared" si="6"/>
        <v>3435343.23</v>
      </c>
      <c r="AC23" s="104">
        <f t="shared" si="7"/>
        <v>3435343.23</v>
      </c>
      <c r="AD23" s="4"/>
    </row>
    <row r="24" spans="1:30" ht="30" customHeight="1" x14ac:dyDescent="0.25">
      <c r="A24" s="36">
        <f t="shared" si="8"/>
        <v>15</v>
      </c>
      <c r="B24" s="37">
        <v>270123</v>
      </c>
      <c r="C24" s="37">
        <v>43</v>
      </c>
      <c r="D24" s="38" t="s">
        <v>31</v>
      </c>
      <c r="E24" s="39">
        <v>17401</v>
      </c>
      <c r="F24" s="29">
        <v>14501</v>
      </c>
      <c r="G24" s="45">
        <v>12214</v>
      </c>
      <c r="H24" s="31">
        <f t="shared" si="10"/>
        <v>84.2</v>
      </c>
      <c r="I24" s="42">
        <v>5979</v>
      </c>
      <c r="J24" s="29">
        <v>4952.333333333333</v>
      </c>
      <c r="K24" s="32">
        <v>4857</v>
      </c>
      <c r="L24" s="31">
        <f t="shared" si="0"/>
        <v>98.1</v>
      </c>
      <c r="M24" s="90">
        <f t="shared" si="2"/>
        <v>91.2</v>
      </c>
      <c r="N24" s="34">
        <v>1</v>
      </c>
      <c r="O24" s="33">
        <v>2.7</v>
      </c>
      <c r="P24" s="34"/>
      <c r="Q24" s="34">
        <v>0.9</v>
      </c>
      <c r="R24" s="88">
        <v>84028.49</v>
      </c>
      <c r="S24" s="86">
        <v>7438</v>
      </c>
      <c r="T24" s="43"/>
      <c r="U24" s="35">
        <f t="shared" si="3"/>
        <v>581651.6</v>
      </c>
      <c r="V24" s="35">
        <v>0</v>
      </c>
      <c r="W24" s="35"/>
      <c r="X24" s="35"/>
      <c r="Y24" s="35">
        <f t="shared" si="1"/>
        <v>0</v>
      </c>
      <c r="Z24" s="35">
        <f t="shared" si="4"/>
        <v>581651.6</v>
      </c>
      <c r="AA24" s="35">
        <f t="shared" si="5"/>
        <v>523486.44</v>
      </c>
      <c r="AB24" s="104">
        <f t="shared" si="6"/>
        <v>0</v>
      </c>
      <c r="AC24" s="104">
        <f t="shared" si="7"/>
        <v>523486.44</v>
      </c>
      <c r="AD24" s="4"/>
    </row>
    <row r="25" spans="1:30" ht="30" customHeight="1" x14ac:dyDescent="0.25">
      <c r="A25" s="36">
        <f t="shared" si="8"/>
        <v>16</v>
      </c>
      <c r="B25" s="37">
        <v>270043</v>
      </c>
      <c r="C25" s="37">
        <v>42</v>
      </c>
      <c r="D25" s="38" t="s">
        <v>32</v>
      </c>
      <c r="E25" s="39">
        <v>3182</v>
      </c>
      <c r="F25" s="29">
        <v>2652</v>
      </c>
      <c r="G25" s="45">
        <v>2956</v>
      </c>
      <c r="H25" s="31">
        <f t="shared" si="10"/>
        <v>111.5</v>
      </c>
      <c r="I25" s="42">
        <v>5091</v>
      </c>
      <c r="J25" s="29">
        <v>4230.5555555555557</v>
      </c>
      <c r="K25" s="32">
        <v>3036</v>
      </c>
      <c r="L25" s="31">
        <f t="shared" si="0"/>
        <v>71.8</v>
      </c>
      <c r="M25" s="90">
        <f t="shared" si="2"/>
        <v>91.7</v>
      </c>
      <c r="N25" s="34">
        <v>1</v>
      </c>
      <c r="O25" s="33">
        <v>-17</v>
      </c>
      <c r="P25" s="34">
        <v>0</v>
      </c>
      <c r="Q25" s="34">
        <v>1</v>
      </c>
      <c r="R25" s="88">
        <v>30625.97</v>
      </c>
      <c r="S25" s="86">
        <v>2442</v>
      </c>
      <c r="T25" s="43"/>
      <c r="U25" s="35">
        <f t="shared" si="3"/>
        <v>190964.4</v>
      </c>
      <c r="V25" s="35">
        <v>0</v>
      </c>
      <c r="W25" s="35"/>
      <c r="X25" s="35"/>
      <c r="Y25" s="35">
        <f t="shared" si="1"/>
        <v>0</v>
      </c>
      <c r="Z25" s="35">
        <f t="shared" si="4"/>
        <v>190964.4</v>
      </c>
      <c r="AA25" s="35">
        <f t="shared" si="5"/>
        <v>190964.4</v>
      </c>
      <c r="AB25" s="104">
        <f t="shared" si="6"/>
        <v>0</v>
      </c>
      <c r="AC25" s="104">
        <f t="shared" si="7"/>
        <v>190964.4</v>
      </c>
      <c r="AD25" s="4"/>
    </row>
    <row r="26" spans="1:30" ht="30" customHeight="1" x14ac:dyDescent="0.25">
      <c r="A26" s="36">
        <f t="shared" si="8"/>
        <v>17</v>
      </c>
      <c r="B26" s="37">
        <v>270108</v>
      </c>
      <c r="C26" s="37">
        <v>48</v>
      </c>
      <c r="D26" s="38" t="s">
        <v>33</v>
      </c>
      <c r="E26" s="39">
        <v>8920</v>
      </c>
      <c r="F26" s="29">
        <v>7433.333333333333</v>
      </c>
      <c r="G26" s="45">
        <v>7128</v>
      </c>
      <c r="H26" s="31">
        <f t="shared" si="10"/>
        <v>95.9</v>
      </c>
      <c r="I26" s="42">
        <v>3024</v>
      </c>
      <c r="J26" s="29">
        <v>2515.7777777777778</v>
      </c>
      <c r="K26" s="32">
        <v>2434</v>
      </c>
      <c r="L26" s="31">
        <f t="shared" si="0"/>
        <v>96.7</v>
      </c>
      <c r="M26" s="90">
        <f t="shared" si="2"/>
        <v>96.3</v>
      </c>
      <c r="N26" s="34">
        <v>1</v>
      </c>
      <c r="O26" s="33">
        <v>57.2</v>
      </c>
      <c r="P26" s="34"/>
      <c r="Q26" s="34">
        <v>0.9</v>
      </c>
      <c r="R26" s="88">
        <v>89015.14</v>
      </c>
      <c r="S26" s="86"/>
      <c r="T26" s="43"/>
      <c r="U26" s="35">
        <f t="shared" si="3"/>
        <v>0</v>
      </c>
      <c r="V26" s="35">
        <v>0</v>
      </c>
      <c r="W26" s="35"/>
      <c r="X26" s="35"/>
      <c r="Y26" s="35">
        <f t="shared" si="1"/>
        <v>0</v>
      </c>
      <c r="Z26" s="35">
        <f t="shared" si="4"/>
        <v>0</v>
      </c>
      <c r="AA26" s="35">
        <f t="shared" si="5"/>
        <v>0</v>
      </c>
      <c r="AB26" s="104">
        <f t="shared" si="6"/>
        <v>0</v>
      </c>
      <c r="AC26" s="104">
        <f t="shared" si="7"/>
        <v>0</v>
      </c>
      <c r="AD26" s="4"/>
    </row>
    <row r="27" spans="1:30" ht="33.75" customHeight="1" x14ac:dyDescent="0.25">
      <c r="A27" s="36">
        <f t="shared" si="8"/>
        <v>18</v>
      </c>
      <c r="B27" s="37">
        <v>270042</v>
      </c>
      <c r="C27" s="37">
        <v>41</v>
      </c>
      <c r="D27" s="38" t="s">
        <v>34</v>
      </c>
      <c r="E27" s="39">
        <v>71080</v>
      </c>
      <c r="F27" s="29">
        <v>59233.333333333336</v>
      </c>
      <c r="G27" s="45">
        <v>41771</v>
      </c>
      <c r="H27" s="31">
        <f t="shared" si="10"/>
        <v>70.5</v>
      </c>
      <c r="I27" s="42">
        <v>32065</v>
      </c>
      <c r="J27" s="29">
        <v>26661.611111111109</v>
      </c>
      <c r="K27" s="32">
        <v>11091</v>
      </c>
      <c r="L27" s="31">
        <f t="shared" si="0"/>
        <v>41.6</v>
      </c>
      <c r="M27" s="90">
        <f t="shared" si="2"/>
        <v>56.1</v>
      </c>
      <c r="N27" s="34">
        <v>0.6</v>
      </c>
      <c r="O27" s="33">
        <v>-19.5</v>
      </c>
      <c r="P27" s="34">
        <v>141</v>
      </c>
      <c r="Q27" s="34">
        <v>0.9</v>
      </c>
      <c r="R27" s="88">
        <v>371936.63</v>
      </c>
      <c r="S27" s="86"/>
      <c r="T27" s="43"/>
      <c r="U27" s="35">
        <f t="shared" si="3"/>
        <v>0</v>
      </c>
      <c r="V27" s="35">
        <v>0</v>
      </c>
      <c r="W27" s="35"/>
      <c r="X27" s="35"/>
      <c r="Y27" s="35">
        <f t="shared" si="1"/>
        <v>0</v>
      </c>
      <c r="Z27" s="35">
        <f t="shared" si="4"/>
        <v>0</v>
      </c>
      <c r="AA27" s="35">
        <f t="shared" si="5"/>
        <v>0</v>
      </c>
      <c r="AB27" s="104">
        <f t="shared" si="6"/>
        <v>0</v>
      </c>
      <c r="AC27" s="104">
        <f t="shared" si="7"/>
        <v>0</v>
      </c>
      <c r="AD27" s="4"/>
    </row>
    <row r="28" spans="1:30" ht="30" customHeight="1" x14ac:dyDescent="0.25">
      <c r="A28" s="36">
        <f t="shared" si="8"/>
        <v>19</v>
      </c>
      <c r="B28" s="37">
        <v>270098</v>
      </c>
      <c r="C28" s="37">
        <v>90</v>
      </c>
      <c r="D28" s="38" t="s">
        <v>35</v>
      </c>
      <c r="E28" s="39">
        <v>30936</v>
      </c>
      <c r="F28" s="29">
        <v>25781</v>
      </c>
      <c r="G28" s="45">
        <v>19755</v>
      </c>
      <c r="H28" s="31">
        <f t="shared" si="10"/>
        <v>76.599999999999994</v>
      </c>
      <c r="I28" s="42">
        <v>30912</v>
      </c>
      <c r="J28" s="29">
        <v>25735.111111111109</v>
      </c>
      <c r="K28" s="32">
        <v>8942</v>
      </c>
      <c r="L28" s="31">
        <f t="shared" si="0"/>
        <v>34.700000000000003</v>
      </c>
      <c r="M28" s="90">
        <f t="shared" si="2"/>
        <v>55.7</v>
      </c>
      <c r="N28" s="34">
        <v>0.6</v>
      </c>
      <c r="O28" s="33">
        <v>-9.1999999999999993</v>
      </c>
      <c r="P28" s="34">
        <v>-18.7</v>
      </c>
      <c r="Q28" s="34">
        <v>1</v>
      </c>
      <c r="R28" s="88">
        <v>481327.82</v>
      </c>
      <c r="S28" s="86">
        <v>11882</v>
      </c>
      <c r="T28" s="43"/>
      <c r="U28" s="35">
        <f t="shared" si="3"/>
        <v>929172.4</v>
      </c>
      <c r="V28" s="35">
        <v>0</v>
      </c>
      <c r="W28" s="35"/>
      <c r="X28" s="35"/>
      <c r="Y28" s="35">
        <f t="shared" si="1"/>
        <v>0</v>
      </c>
      <c r="Z28" s="35">
        <f t="shared" si="4"/>
        <v>929172.4</v>
      </c>
      <c r="AA28" s="35">
        <f t="shared" si="5"/>
        <v>557503.43999999994</v>
      </c>
      <c r="AB28" s="104">
        <f t="shared" si="6"/>
        <v>0</v>
      </c>
      <c r="AC28" s="104">
        <f t="shared" si="7"/>
        <v>557503.43999999994</v>
      </c>
      <c r="AD28" s="4"/>
    </row>
    <row r="29" spans="1:30" ht="30" customHeight="1" x14ac:dyDescent="0.25">
      <c r="A29" s="36">
        <f t="shared" si="8"/>
        <v>20</v>
      </c>
      <c r="B29" s="37">
        <v>270134</v>
      </c>
      <c r="C29" s="37">
        <v>91</v>
      </c>
      <c r="D29" s="38" t="s">
        <v>36</v>
      </c>
      <c r="E29" s="39">
        <v>55636</v>
      </c>
      <c r="F29" s="29">
        <v>46363</v>
      </c>
      <c r="G29" s="45">
        <v>40970</v>
      </c>
      <c r="H29" s="31">
        <f t="shared" si="10"/>
        <v>88.4</v>
      </c>
      <c r="I29" s="42">
        <v>88709</v>
      </c>
      <c r="J29" s="29">
        <v>73752.444444444438</v>
      </c>
      <c r="K29" s="32">
        <v>19391</v>
      </c>
      <c r="L29" s="31">
        <f t="shared" si="0"/>
        <v>26.3</v>
      </c>
      <c r="M29" s="90">
        <f t="shared" si="2"/>
        <v>57.4</v>
      </c>
      <c r="N29" s="34">
        <v>0.6</v>
      </c>
      <c r="O29" s="33">
        <v>-6.6</v>
      </c>
      <c r="P29" s="34">
        <v>13.2</v>
      </c>
      <c r="Q29" s="34">
        <v>0.9</v>
      </c>
      <c r="R29" s="88">
        <v>1245847.97</v>
      </c>
      <c r="S29" s="86">
        <v>56536</v>
      </c>
      <c r="T29" s="43"/>
      <c r="U29" s="35">
        <f t="shared" si="3"/>
        <v>4421115.2</v>
      </c>
      <c r="V29" s="35">
        <v>0</v>
      </c>
      <c r="W29" s="35"/>
      <c r="X29" s="35"/>
      <c r="Y29" s="35">
        <f t="shared" si="1"/>
        <v>0</v>
      </c>
      <c r="Z29" s="35">
        <f t="shared" si="4"/>
        <v>4421115.2</v>
      </c>
      <c r="AA29" s="35">
        <f t="shared" si="5"/>
        <v>2387402.21</v>
      </c>
      <c r="AB29" s="104">
        <f t="shared" si="6"/>
        <v>0</v>
      </c>
      <c r="AC29" s="104">
        <f t="shared" si="7"/>
        <v>2387402.21</v>
      </c>
      <c r="AD29" s="4"/>
    </row>
    <row r="30" spans="1:30" ht="30" customHeight="1" x14ac:dyDescent="0.25">
      <c r="A30" s="36">
        <f t="shared" si="8"/>
        <v>21</v>
      </c>
      <c r="B30" s="37">
        <v>270155</v>
      </c>
      <c r="C30" s="37">
        <v>92</v>
      </c>
      <c r="D30" s="38" t="s">
        <v>37</v>
      </c>
      <c r="E30" s="39">
        <v>40792</v>
      </c>
      <c r="F30" s="29">
        <v>33994</v>
      </c>
      <c r="G30" s="45">
        <v>28514</v>
      </c>
      <c r="H30" s="31">
        <f t="shared" si="10"/>
        <v>83.9</v>
      </c>
      <c r="I30" s="42">
        <v>22267</v>
      </c>
      <c r="J30" s="29">
        <v>18501.888888888891</v>
      </c>
      <c r="K30" s="32">
        <v>11530</v>
      </c>
      <c r="L30" s="31">
        <f t="shared" si="0"/>
        <v>62.3</v>
      </c>
      <c r="M30" s="90">
        <f t="shared" si="2"/>
        <v>73.099999999999994</v>
      </c>
      <c r="N30" s="34">
        <v>0.9</v>
      </c>
      <c r="O30" s="33">
        <v>4.4000000000000004</v>
      </c>
      <c r="P30" s="34">
        <v>-100</v>
      </c>
      <c r="Q30" s="34">
        <v>0.9</v>
      </c>
      <c r="R30" s="88">
        <v>1525573.89</v>
      </c>
      <c r="S30" s="86"/>
      <c r="T30" s="43"/>
      <c r="U30" s="35">
        <f t="shared" si="3"/>
        <v>0</v>
      </c>
      <c r="V30" s="35">
        <v>0</v>
      </c>
      <c r="W30" s="35"/>
      <c r="X30" s="35"/>
      <c r="Y30" s="35">
        <f t="shared" si="1"/>
        <v>0</v>
      </c>
      <c r="Z30" s="35">
        <f t="shared" si="4"/>
        <v>0</v>
      </c>
      <c r="AA30" s="35">
        <f t="shared" si="5"/>
        <v>0</v>
      </c>
      <c r="AB30" s="104">
        <f t="shared" si="6"/>
        <v>0</v>
      </c>
      <c r="AC30" s="104">
        <f t="shared" si="7"/>
        <v>0</v>
      </c>
      <c r="AD30" s="4"/>
    </row>
    <row r="31" spans="1:30" ht="30" customHeight="1" x14ac:dyDescent="0.25">
      <c r="A31" s="36">
        <f t="shared" si="8"/>
        <v>22</v>
      </c>
      <c r="B31" s="27">
        <v>270168</v>
      </c>
      <c r="C31" s="37">
        <v>93</v>
      </c>
      <c r="D31" s="28" t="s">
        <v>38</v>
      </c>
      <c r="E31" s="39">
        <v>46662</v>
      </c>
      <c r="F31" s="29">
        <v>38885</v>
      </c>
      <c r="G31" s="45">
        <v>26299</v>
      </c>
      <c r="H31" s="31">
        <f t="shared" si="10"/>
        <v>67.599999999999994</v>
      </c>
      <c r="I31" s="32">
        <v>24805</v>
      </c>
      <c r="J31" s="29">
        <v>20589.388888888887</v>
      </c>
      <c r="K31" s="32">
        <v>13904</v>
      </c>
      <c r="L31" s="31">
        <f t="shared" si="0"/>
        <v>67.5</v>
      </c>
      <c r="M31" s="90">
        <f t="shared" si="2"/>
        <v>67.599999999999994</v>
      </c>
      <c r="N31" s="34">
        <v>0.9</v>
      </c>
      <c r="O31" s="33">
        <v>0.4</v>
      </c>
      <c r="P31" s="34">
        <v>-100</v>
      </c>
      <c r="Q31" s="34">
        <v>0.9</v>
      </c>
      <c r="R31" s="88">
        <v>2527474.87</v>
      </c>
      <c r="S31" s="86"/>
      <c r="T31" s="43"/>
      <c r="U31" s="35">
        <f t="shared" si="3"/>
        <v>0</v>
      </c>
      <c r="V31" s="35">
        <v>0</v>
      </c>
      <c r="W31" s="35"/>
      <c r="X31" s="35"/>
      <c r="Y31" s="35">
        <f t="shared" si="1"/>
        <v>0</v>
      </c>
      <c r="Z31" s="35">
        <f t="shared" si="4"/>
        <v>0</v>
      </c>
      <c r="AA31" s="35">
        <f t="shared" si="5"/>
        <v>0</v>
      </c>
      <c r="AB31" s="104">
        <f t="shared" si="6"/>
        <v>0</v>
      </c>
      <c r="AC31" s="104">
        <f t="shared" si="7"/>
        <v>0</v>
      </c>
      <c r="AD31" s="4"/>
    </row>
    <row r="32" spans="1:30" ht="30" customHeight="1" x14ac:dyDescent="0.25">
      <c r="A32" s="36">
        <f t="shared" si="8"/>
        <v>23</v>
      </c>
      <c r="B32" s="37">
        <v>270169</v>
      </c>
      <c r="C32" s="37">
        <v>94</v>
      </c>
      <c r="D32" s="38" t="s">
        <v>39</v>
      </c>
      <c r="E32" s="39">
        <v>121413</v>
      </c>
      <c r="F32" s="29">
        <v>101179</v>
      </c>
      <c r="G32" s="45">
        <v>78695</v>
      </c>
      <c r="H32" s="31">
        <f t="shared" si="10"/>
        <v>77.8</v>
      </c>
      <c r="I32" s="42">
        <v>76612</v>
      </c>
      <c r="J32" s="29">
        <v>63754</v>
      </c>
      <c r="K32" s="32">
        <v>43342</v>
      </c>
      <c r="L32" s="31">
        <f t="shared" si="0"/>
        <v>68</v>
      </c>
      <c r="M32" s="90">
        <f t="shared" si="2"/>
        <v>72.900000000000006</v>
      </c>
      <c r="N32" s="34">
        <v>0.9</v>
      </c>
      <c r="O32" s="33">
        <v>10.7</v>
      </c>
      <c r="P32" s="34">
        <v>62.5</v>
      </c>
      <c r="Q32" s="34">
        <v>0.9</v>
      </c>
      <c r="R32" s="88">
        <v>7168679.1799999997</v>
      </c>
      <c r="S32" s="86">
        <v>41930</v>
      </c>
      <c r="T32" s="43"/>
      <c r="U32" s="35">
        <f t="shared" si="3"/>
        <v>3278926</v>
      </c>
      <c r="V32" s="35">
        <v>0</v>
      </c>
      <c r="W32" s="35"/>
      <c r="X32" s="35"/>
      <c r="Y32" s="35">
        <f t="shared" si="1"/>
        <v>0</v>
      </c>
      <c r="Z32" s="35">
        <f t="shared" si="4"/>
        <v>3278926</v>
      </c>
      <c r="AA32" s="35">
        <f t="shared" si="5"/>
        <v>2655930.06</v>
      </c>
      <c r="AB32" s="104">
        <f t="shared" si="6"/>
        <v>0</v>
      </c>
      <c r="AC32" s="104">
        <f t="shared" si="7"/>
        <v>2655930.06</v>
      </c>
      <c r="AD32" s="4"/>
    </row>
    <row r="33" spans="1:30" ht="30" customHeight="1" x14ac:dyDescent="0.25">
      <c r="A33" s="36">
        <f t="shared" si="8"/>
        <v>24</v>
      </c>
      <c r="B33" s="37">
        <v>270087</v>
      </c>
      <c r="C33" s="37">
        <v>95</v>
      </c>
      <c r="D33" s="38" t="s">
        <v>40</v>
      </c>
      <c r="E33" s="39">
        <v>27535</v>
      </c>
      <c r="F33" s="29">
        <v>22946</v>
      </c>
      <c r="G33" s="45">
        <v>20369</v>
      </c>
      <c r="H33" s="31">
        <f t="shared" si="10"/>
        <v>88.8</v>
      </c>
      <c r="I33" s="42">
        <v>21136</v>
      </c>
      <c r="J33" s="29">
        <v>17563.111111111109</v>
      </c>
      <c r="K33" s="32">
        <v>8797</v>
      </c>
      <c r="L33" s="31">
        <f t="shared" si="0"/>
        <v>50.1</v>
      </c>
      <c r="M33" s="90">
        <f t="shared" si="2"/>
        <v>69.5</v>
      </c>
      <c r="N33" s="34">
        <v>0.9</v>
      </c>
      <c r="O33" s="33">
        <v>15</v>
      </c>
      <c r="P33" s="34">
        <v>-100</v>
      </c>
      <c r="Q33" s="34">
        <v>0.9</v>
      </c>
      <c r="R33" s="88">
        <v>2841651.4</v>
      </c>
      <c r="S33" s="86">
        <v>14360</v>
      </c>
      <c r="T33" s="43"/>
      <c r="U33" s="35">
        <f t="shared" si="3"/>
        <v>1122952</v>
      </c>
      <c r="V33" s="35">
        <v>0</v>
      </c>
      <c r="W33" s="35"/>
      <c r="X33" s="35"/>
      <c r="Y33" s="35">
        <f t="shared" si="1"/>
        <v>0</v>
      </c>
      <c r="Z33" s="35">
        <f t="shared" si="4"/>
        <v>1122952</v>
      </c>
      <c r="AA33" s="35">
        <f t="shared" si="5"/>
        <v>909591.12</v>
      </c>
      <c r="AB33" s="104">
        <f t="shared" si="6"/>
        <v>0</v>
      </c>
      <c r="AC33" s="104">
        <f t="shared" si="7"/>
        <v>909591.12</v>
      </c>
      <c r="AD33" s="4"/>
    </row>
    <row r="34" spans="1:30" ht="30" customHeight="1" x14ac:dyDescent="0.25">
      <c r="A34" s="36">
        <f t="shared" si="8"/>
        <v>25</v>
      </c>
      <c r="B34" s="37">
        <v>270050</v>
      </c>
      <c r="C34" s="37">
        <v>73</v>
      </c>
      <c r="D34" s="38" t="s">
        <v>41</v>
      </c>
      <c r="E34" s="39">
        <v>105661</v>
      </c>
      <c r="F34" s="29">
        <v>88050.833333333343</v>
      </c>
      <c r="G34" s="45">
        <v>85712</v>
      </c>
      <c r="H34" s="31">
        <f t="shared" si="10"/>
        <v>97.3</v>
      </c>
      <c r="I34" s="42">
        <v>86409</v>
      </c>
      <c r="J34" s="29">
        <v>70877.166666666672</v>
      </c>
      <c r="K34" s="32">
        <v>58476</v>
      </c>
      <c r="L34" s="31">
        <f t="shared" si="0"/>
        <v>82.5</v>
      </c>
      <c r="M34" s="90">
        <f t="shared" si="2"/>
        <v>89.9</v>
      </c>
      <c r="N34" s="34">
        <v>0.9</v>
      </c>
      <c r="O34" s="33">
        <v>-3.3</v>
      </c>
      <c r="P34" s="34">
        <v>3.1</v>
      </c>
      <c r="Q34" s="34">
        <v>0.9</v>
      </c>
      <c r="R34" s="88">
        <v>10408767.210000001</v>
      </c>
      <c r="S34" s="86">
        <v>129478</v>
      </c>
      <c r="T34" s="43"/>
      <c r="U34" s="35">
        <f t="shared" si="3"/>
        <v>10125179.6</v>
      </c>
      <c r="V34" s="35">
        <v>0</v>
      </c>
      <c r="W34" s="35"/>
      <c r="X34" s="35"/>
      <c r="Y34" s="35">
        <f t="shared" si="1"/>
        <v>0</v>
      </c>
      <c r="Z34" s="35">
        <f t="shared" si="4"/>
        <v>10125179.6</v>
      </c>
      <c r="AA34" s="35">
        <f t="shared" si="5"/>
        <v>8201395.4800000004</v>
      </c>
      <c r="AB34" s="104">
        <f t="shared" si="6"/>
        <v>0</v>
      </c>
      <c r="AC34" s="104">
        <f t="shared" si="7"/>
        <v>8201395.4800000004</v>
      </c>
      <c r="AD34" s="4"/>
    </row>
    <row r="35" spans="1:30" ht="37.15" customHeight="1" x14ac:dyDescent="0.25">
      <c r="A35" s="36">
        <f t="shared" si="8"/>
        <v>26</v>
      </c>
      <c r="B35" s="37">
        <v>270052</v>
      </c>
      <c r="C35" s="37">
        <v>75</v>
      </c>
      <c r="D35" s="38" t="s">
        <v>42</v>
      </c>
      <c r="E35" s="39">
        <v>50569</v>
      </c>
      <c r="F35" s="29">
        <v>42140.833333333328</v>
      </c>
      <c r="G35" s="45">
        <v>36200</v>
      </c>
      <c r="H35" s="31">
        <f t="shared" si="10"/>
        <v>85.9</v>
      </c>
      <c r="I35" s="42">
        <v>25000</v>
      </c>
      <c r="J35" s="29">
        <v>20636.166666666668</v>
      </c>
      <c r="K35" s="42">
        <v>13940</v>
      </c>
      <c r="L35" s="31">
        <f t="shared" si="0"/>
        <v>67.599999999999994</v>
      </c>
      <c r="M35" s="90">
        <f t="shared" si="2"/>
        <v>76.8</v>
      </c>
      <c r="N35" s="34">
        <v>0.9</v>
      </c>
      <c r="O35" s="33">
        <v>-11.2</v>
      </c>
      <c r="P35" s="34"/>
      <c r="Q35" s="34">
        <v>1</v>
      </c>
      <c r="R35" s="87">
        <v>1383707.6</v>
      </c>
      <c r="S35" s="86">
        <v>27162</v>
      </c>
      <c r="T35" s="46"/>
      <c r="U35" s="35">
        <f t="shared" si="3"/>
        <v>2124068.4</v>
      </c>
      <c r="V35" s="35">
        <v>0</v>
      </c>
      <c r="W35" s="35"/>
      <c r="X35" s="35"/>
      <c r="Y35" s="35">
        <f t="shared" si="1"/>
        <v>0</v>
      </c>
      <c r="Z35" s="35">
        <f t="shared" si="4"/>
        <v>2124068.4</v>
      </c>
      <c r="AA35" s="35">
        <f t="shared" si="5"/>
        <v>1911661.56</v>
      </c>
      <c r="AB35" s="104">
        <f t="shared" si="6"/>
        <v>0</v>
      </c>
      <c r="AC35" s="104">
        <f t="shared" si="7"/>
        <v>1911661.56</v>
      </c>
      <c r="AD35" s="4"/>
    </row>
    <row r="36" spans="1:30" ht="27" customHeight="1" x14ac:dyDescent="0.25">
      <c r="A36" s="36">
        <f t="shared" si="8"/>
        <v>27</v>
      </c>
      <c r="B36" s="37">
        <v>270053</v>
      </c>
      <c r="C36" s="37">
        <v>76</v>
      </c>
      <c r="D36" s="28" t="s">
        <v>43</v>
      </c>
      <c r="E36" s="29">
        <v>69019</v>
      </c>
      <c r="F36" s="29">
        <v>57515.833333333328</v>
      </c>
      <c r="G36" s="47">
        <v>40158</v>
      </c>
      <c r="H36" s="31">
        <f t="shared" si="10"/>
        <v>69.8</v>
      </c>
      <c r="I36" s="32">
        <v>80010</v>
      </c>
      <c r="J36" s="29">
        <v>65907.666666666657</v>
      </c>
      <c r="K36" s="32">
        <v>58685</v>
      </c>
      <c r="L36" s="31">
        <f t="shared" si="0"/>
        <v>89</v>
      </c>
      <c r="M36" s="90">
        <f t="shared" si="2"/>
        <v>79.400000000000006</v>
      </c>
      <c r="N36" s="34">
        <v>0.9</v>
      </c>
      <c r="O36" s="33">
        <v>-2.8</v>
      </c>
      <c r="P36" s="34"/>
      <c r="Q36" s="34">
        <v>1</v>
      </c>
      <c r="R36" s="88">
        <v>3135304.05</v>
      </c>
      <c r="S36" s="86"/>
      <c r="T36" s="35"/>
      <c r="U36" s="35">
        <f t="shared" si="3"/>
        <v>0</v>
      </c>
      <c r="V36" s="35">
        <v>0</v>
      </c>
      <c r="W36" s="35"/>
      <c r="X36" s="35"/>
      <c r="Y36" s="35">
        <f t="shared" si="1"/>
        <v>0</v>
      </c>
      <c r="Z36" s="35">
        <f t="shared" si="4"/>
        <v>0</v>
      </c>
      <c r="AA36" s="35">
        <f t="shared" si="5"/>
        <v>0</v>
      </c>
      <c r="AB36" s="104">
        <f t="shared" si="6"/>
        <v>0</v>
      </c>
      <c r="AC36" s="104">
        <f t="shared" si="7"/>
        <v>0</v>
      </c>
      <c r="AD36" s="4"/>
    </row>
    <row r="37" spans="1:30" ht="30" customHeight="1" x14ac:dyDescent="0.25">
      <c r="A37" s="36">
        <f t="shared" si="8"/>
        <v>28</v>
      </c>
      <c r="B37" s="37">
        <v>270047</v>
      </c>
      <c r="C37" s="37">
        <v>81</v>
      </c>
      <c r="D37" s="38" t="s">
        <v>44</v>
      </c>
      <c r="E37" s="39">
        <v>16372</v>
      </c>
      <c r="F37" s="29">
        <v>13643.333333333332</v>
      </c>
      <c r="G37" s="45">
        <v>13491</v>
      </c>
      <c r="H37" s="31">
        <f t="shared" si="10"/>
        <v>98.9</v>
      </c>
      <c r="I37" s="42">
        <v>17500</v>
      </c>
      <c r="J37" s="29">
        <v>14301.666666666666</v>
      </c>
      <c r="K37" s="32">
        <v>15638</v>
      </c>
      <c r="L37" s="31">
        <f t="shared" si="0"/>
        <v>109.3</v>
      </c>
      <c r="M37" s="90">
        <f t="shared" ref="M37:M52" si="11">(H37+L37)/2</f>
        <v>104.1</v>
      </c>
      <c r="N37" s="34">
        <v>1</v>
      </c>
      <c r="O37" s="33">
        <v>-3</v>
      </c>
      <c r="P37" s="34"/>
      <c r="Q37" s="34">
        <v>1</v>
      </c>
      <c r="R37" s="88">
        <v>1302174.69</v>
      </c>
      <c r="S37" s="86">
        <v>16238</v>
      </c>
      <c r="T37" s="43"/>
      <c r="U37" s="35">
        <f t="shared" si="3"/>
        <v>1269811.6000000001</v>
      </c>
      <c r="V37" s="35">
        <v>0</v>
      </c>
      <c r="W37" s="35"/>
      <c r="X37" s="35"/>
      <c r="Y37" s="35">
        <f t="shared" si="1"/>
        <v>0</v>
      </c>
      <c r="Z37" s="35">
        <f t="shared" si="4"/>
        <v>1269811.6000000001</v>
      </c>
      <c r="AA37" s="35">
        <f t="shared" si="5"/>
        <v>1269811.6000000001</v>
      </c>
      <c r="AB37" s="104">
        <f t="shared" si="6"/>
        <v>0</v>
      </c>
      <c r="AC37" s="104">
        <f t="shared" si="7"/>
        <v>1269811.6000000001</v>
      </c>
      <c r="AD37" s="4"/>
    </row>
    <row r="38" spans="1:30" ht="30" customHeight="1" x14ac:dyDescent="0.25">
      <c r="A38" s="36">
        <f t="shared" si="8"/>
        <v>29</v>
      </c>
      <c r="B38" s="37">
        <v>270056</v>
      </c>
      <c r="C38" s="37">
        <v>79</v>
      </c>
      <c r="D38" s="38" t="s">
        <v>45</v>
      </c>
      <c r="E38" s="39">
        <v>85069</v>
      </c>
      <c r="F38" s="29">
        <v>70890.833333333343</v>
      </c>
      <c r="G38" s="45">
        <v>72088</v>
      </c>
      <c r="H38" s="31">
        <f t="shared" si="10"/>
        <v>101.7</v>
      </c>
      <c r="I38" s="42">
        <v>68243</v>
      </c>
      <c r="J38" s="29">
        <v>56869.166666666664</v>
      </c>
      <c r="K38" s="32">
        <v>41578</v>
      </c>
      <c r="L38" s="31">
        <f t="shared" si="0"/>
        <v>73.099999999999994</v>
      </c>
      <c r="M38" s="90">
        <f t="shared" si="11"/>
        <v>87.4</v>
      </c>
      <c r="N38" s="34">
        <v>0.9</v>
      </c>
      <c r="O38" s="33"/>
      <c r="P38" s="34">
        <v>-17.3</v>
      </c>
      <c r="Q38" s="34">
        <v>1</v>
      </c>
      <c r="R38" s="88">
        <v>6469256.4500000002</v>
      </c>
      <c r="S38" s="86">
        <v>29572</v>
      </c>
      <c r="T38" s="43"/>
      <c r="U38" s="35"/>
      <c r="V38" s="35">
        <f t="shared" si="9"/>
        <v>2312530.4</v>
      </c>
      <c r="W38" s="35">
        <v>3</v>
      </c>
      <c r="X38" s="35"/>
      <c r="Y38" s="35">
        <f t="shared" si="1"/>
        <v>1536854.94</v>
      </c>
      <c r="Z38" s="35">
        <f t="shared" si="4"/>
        <v>3849385.34</v>
      </c>
      <c r="AA38" s="35">
        <f t="shared" si="5"/>
        <v>0</v>
      </c>
      <c r="AB38" s="104">
        <f t="shared" si="6"/>
        <v>3464446.81</v>
      </c>
      <c r="AC38" s="104">
        <f t="shared" si="7"/>
        <v>3464446.81</v>
      </c>
      <c r="AD38" s="4"/>
    </row>
    <row r="39" spans="1:30" ht="49.15" customHeight="1" x14ac:dyDescent="0.25">
      <c r="A39" s="36">
        <f t="shared" si="8"/>
        <v>30</v>
      </c>
      <c r="B39" s="37">
        <v>270057</v>
      </c>
      <c r="C39" s="37">
        <v>86</v>
      </c>
      <c r="D39" s="38" t="s">
        <v>46</v>
      </c>
      <c r="E39" s="39">
        <v>53032</v>
      </c>
      <c r="F39" s="29">
        <v>44193.333333333328</v>
      </c>
      <c r="G39" s="45">
        <v>34337</v>
      </c>
      <c r="H39" s="31">
        <f t="shared" si="10"/>
        <v>77.7</v>
      </c>
      <c r="I39" s="42">
        <v>13319</v>
      </c>
      <c r="J39" s="29">
        <v>10814.5</v>
      </c>
      <c r="K39" s="32">
        <v>8490</v>
      </c>
      <c r="L39" s="31">
        <f t="shared" si="0"/>
        <v>78.5</v>
      </c>
      <c r="M39" s="90">
        <f t="shared" si="11"/>
        <v>78.099999999999994</v>
      </c>
      <c r="N39" s="34">
        <v>0.9</v>
      </c>
      <c r="O39" s="33">
        <v>-4.2</v>
      </c>
      <c r="P39" s="34">
        <v>-100</v>
      </c>
      <c r="Q39" s="34">
        <v>1</v>
      </c>
      <c r="R39" s="88">
        <v>381871.37</v>
      </c>
      <c r="S39" s="86"/>
      <c r="T39" s="43"/>
      <c r="U39" s="35">
        <f t="shared" si="3"/>
        <v>0</v>
      </c>
      <c r="V39" s="35">
        <v>0</v>
      </c>
      <c r="W39" s="35"/>
      <c r="X39" s="35"/>
      <c r="Y39" s="35">
        <f t="shared" si="1"/>
        <v>0</v>
      </c>
      <c r="Z39" s="35">
        <f t="shared" si="4"/>
        <v>0</v>
      </c>
      <c r="AA39" s="35">
        <f t="shared" si="5"/>
        <v>0</v>
      </c>
      <c r="AB39" s="104">
        <f t="shared" si="6"/>
        <v>0</v>
      </c>
      <c r="AC39" s="104">
        <f t="shared" si="7"/>
        <v>0</v>
      </c>
      <c r="AD39" s="4"/>
    </row>
    <row r="40" spans="1:30" ht="27" customHeight="1" x14ac:dyDescent="0.25">
      <c r="A40" s="36">
        <f t="shared" si="8"/>
        <v>31</v>
      </c>
      <c r="B40" s="37">
        <v>270060</v>
      </c>
      <c r="C40" s="37">
        <v>87</v>
      </c>
      <c r="D40" s="38" t="s">
        <v>47</v>
      </c>
      <c r="E40" s="39">
        <v>14873</v>
      </c>
      <c r="F40" s="29">
        <v>12395</v>
      </c>
      <c r="G40" s="45">
        <v>10875</v>
      </c>
      <c r="H40" s="31">
        <f t="shared" si="10"/>
        <v>87.7</v>
      </c>
      <c r="I40" s="42">
        <v>9543</v>
      </c>
      <c r="J40" s="29">
        <v>7872.333333333333</v>
      </c>
      <c r="K40" s="32">
        <v>6327</v>
      </c>
      <c r="L40" s="31">
        <f t="shared" si="0"/>
        <v>80.400000000000006</v>
      </c>
      <c r="M40" s="90">
        <f t="shared" si="11"/>
        <v>84.050000000000011</v>
      </c>
      <c r="N40" s="34">
        <v>0.9</v>
      </c>
      <c r="O40" s="33">
        <v>-12.2</v>
      </c>
      <c r="P40" s="34">
        <v>0</v>
      </c>
      <c r="Q40" s="34">
        <v>1</v>
      </c>
      <c r="R40" s="88">
        <v>117119.5</v>
      </c>
      <c r="S40" s="86"/>
      <c r="T40" s="43"/>
      <c r="U40" s="35">
        <f t="shared" si="3"/>
        <v>0</v>
      </c>
      <c r="V40" s="35">
        <v>0</v>
      </c>
      <c r="W40" s="35"/>
      <c r="X40" s="35"/>
      <c r="Y40" s="35">
        <f t="shared" si="1"/>
        <v>0</v>
      </c>
      <c r="Z40" s="35">
        <f t="shared" si="4"/>
        <v>0</v>
      </c>
      <c r="AA40" s="35">
        <f t="shared" si="5"/>
        <v>0</v>
      </c>
      <c r="AB40" s="104">
        <f t="shared" si="6"/>
        <v>0</v>
      </c>
      <c r="AC40" s="104">
        <f t="shared" si="7"/>
        <v>0</v>
      </c>
      <c r="AD40" s="4"/>
    </row>
    <row r="41" spans="1:30" ht="33.75" customHeight="1" x14ac:dyDescent="0.25">
      <c r="A41" s="36">
        <f t="shared" si="8"/>
        <v>32</v>
      </c>
      <c r="B41" s="37">
        <v>270146</v>
      </c>
      <c r="C41" s="37">
        <v>96</v>
      </c>
      <c r="D41" s="38" t="s">
        <v>48</v>
      </c>
      <c r="E41" s="39">
        <v>37990</v>
      </c>
      <c r="F41" s="29">
        <v>31658.333333333336</v>
      </c>
      <c r="G41" s="45">
        <v>30455</v>
      </c>
      <c r="H41" s="31">
        <f t="shared" si="10"/>
        <v>96.2</v>
      </c>
      <c r="I41" s="42">
        <v>38317</v>
      </c>
      <c r="J41" s="29">
        <v>31742.833333333336</v>
      </c>
      <c r="K41" s="32">
        <v>24352</v>
      </c>
      <c r="L41" s="31">
        <f t="shared" si="0"/>
        <v>76.7</v>
      </c>
      <c r="M41" s="90">
        <f t="shared" si="11"/>
        <v>86.45</v>
      </c>
      <c r="N41" s="34">
        <v>0.9</v>
      </c>
      <c r="O41" s="33">
        <v>1.4</v>
      </c>
      <c r="P41" s="34">
        <v>-27.7</v>
      </c>
      <c r="Q41" s="34">
        <v>0.9</v>
      </c>
      <c r="R41" s="88">
        <v>3503420.01</v>
      </c>
      <c r="S41" s="86">
        <v>22414</v>
      </c>
      <c r="T41" s="43"/>
      <c r="U41" s="35">
        <f t="shared" si="3"/>
        <v>1752774.8</v>
      </c>
      <c r="V41" s="35">
        <v>0</v>
      </c>
      <c r="W41" s="35"/>
      <c r="X41" s="35"/>
      <c r="Y41" s="35">
        <f t="shared" si="1"/>
        <v>0</v>
      </c>
      <c r="Z41" s="35">
        <f t="shared" si="4"/>
        <v>1752774.8</v>
      </c>
      <c r="AA41" s="35">
        <f t="shared" si="5"/>
        <v>1419747.59</v>
      </c>
      <c r="AB41" s="104">
        <f t="shared" si="6"/>
        <v>0</v>
      </c>
      <c r="AC41" s="104">
        <f t="shared" si="7"/>
        <v>1419747.59</v>
      </c>
      <c r="AD41" s="4"/>
    </row>
    <row r="42" spans="1:30" ht="30" customHeight="1" x14ac:dyDescent="0.25">
      <c r="A42" s="36">
        <f t="shared" si="8"/>
        <v>33</v>
      </c>
      <c r="B42" s="37">
        <v>270068</v>
      </c>
      <c r="C42" s="37">
        <v>99</v>
      </c>
      <c r="D42" s="38" t="s">
        <v>49</v>
      </c>
      <c r="E42" s="39">
        <v>56888</v>
      </c>
      <c r="F42" s="29">
        <v>47406.666666666672</v>
      </c>
      <c r="G42" s="45">
        <v>40527</v>
      </c>
      <c r="H42" s="31">
        <f t="shared" si="10"/>
        <v>85.5</v>
      </c>
      <c r="I42" s="42">
        <v>37542</v>
      </c>
      <c r="J42" s="29">
        <v>31112.499999999996</v>
      </c>
      <c r="K42" s="32">
        <v>22244</v>
      </c>
      <c r="L42" s="31">
        <f t="shared" si="0"/>
        <v>71.5</v>
      </c>
      <c r="M42" s="90">
        <f t="shared" si="11"/>
        <v>78.5</v>
      </c>
      <c r="N42" s="34">
        <v>0.9</v>
      </c>
      <c r="O42" s="33">
        <v>0.73701899850679808</v>
      </c>
      <c r="P42" s="34">
        <v>-100</v>
      </c>
      <c r="Q42" s="34">
        <v>0.9</v>
      </c>
      <c r="R42" s="88">
        <v>3760603.35</v>
      </c>
      <c r="S42" s="86"/>
      <c r="T42" s="43"/>
      <c r="U42" s="35">
        <f t="shared" si="3"/>
        <v>0</v>
      </c>
      <c r="V42" s="35">
        <v>0</v>
      </c>
      <c r="W42" s="35"/>
      <c r="X42" s="35"/>
      <c r="Y42" s="35">
        <f t="shared" si="1"/>
        <v>0</v>
      </c>
      <c r="Z42" s="35">
        <f t="shared" si="4"/>
        <v>0</v>
      </c>
      <c r="AA42" s="35">
        <f t="shared" si="5"/>
        <v>0</v>
      </c>
      <c r="AB42" s="104">
        <f t="shared" si="6"/>
        <v>0</v>
      </c>
      <c r="AC42" s="104">
        <f t="shared" si="7"/>
        <v>0</v>
      </c>
      <c r="AD42" s="4"/>
    </row>
    <row r="43" spans="1:30" ht="30" customHeight="1" x14ac:dyDescent="0.25">
      <c r="A43" s="36">
        <f t="shared" si="8"/>
        <v>34</v>
      </c>
      <c r="B43" s="37">
        <v>270069</v>
      </c>
      <c r="C43" s="37">
        <v>100</v>
      </c>
      <c r="D43" s="38" t="s">
        <v>50</v>
      </c>
      <c r="E43" s="39">
        <v>11129</v>
      </c>
      <c r="F43" s="29">
        <v>9274.1666666666679</v>
      </c>
      <c r="G43" s="45">
        <v>9428</v>
      </c>
      <c r="H43" s="31">
        <f t="shared" si="10"/>
        <v>101.7</v>
      </c>
      <c r="I43" s="42">
        <v>6400</v>
      </c>
      <c r="J43" s="29">
        <v>5103.6666666666661</v>
      </c>
      <c r="K43" s="32">
        <v>2663</v>
      </c>
      <c r="L43" s="31">
        <f t="shared" si="0"/>
        <v>52.2</v>
      </c>
      <c r="M43" s="90">
        <f t="shared" si="11"/>
        <v>76.95</v>
      </c>
      <c r="N43" s="34">
        <v>0.9</v>
      </c>
      <c r="O43" s="33">
        <v>54.550424679802404</v>
      </c>
      <c r="P43" s="34"/>
      <c r="Q43" s="34">
        <v>0.9</v>
      </c>
      <c r="R43" s="88">
        <v>99425.13</v>
      </c>
      <c r="S43" s="86">
        <v>5574</v>
      </c>
      <c r="T43" s="43"/>
      <c r="U43" s="35">
        <f t="shared" si="3"/>
        <v>435886.8</v>
      </c>
      <c r="V43" s="35">
        <v>0</v>
      </c>
      <c r="W43" s="35"/>
      <c r="X43" s="35"/>
      <c r="Y43" s="35">
        <f t="shared" si="1"/>
        <v>0</v>
      </c>
      <c r="Z43" s="35">
        <f t="shared" si="4"/>
        <v>435886.8</v>
      </c>
      <c r="AA43" s="35">
        <f t="shared" si="5"/>
        <v>353068.31</v>
      </c>
      <c r="AB43" s="104">
        <f t="shared" si="6"/>
        <v>0</v>
      </c>
      <c r="AC43" s="104">
        <f t="shared" si="7"/>
        <v>353068.31</v>
      </c>
      <c r="AD43" s="4"/>
    </row>
    <row r="44" spans="1:30" ht="33.6" customHeight="1" x14ac:dyDescent="0.25">
      <c r="A44" s="36">
        <f t="shared" si="8"/>
        <v>35</v>
      </c>
      <c r="B44" s="37">
        <v>270091</v>
      </c>
      <c r="C44" s="37">
        <v>101</v>
      </c>
      <c r="D44" s="38" t="s">
        <v>51</v>
      </c>
      <c r="E44" s="39">
        <v>52495</v>
      </c>
      <c r="F44" s="29">
        <v>43745.833333333328</v>
      </c>
      <c r="G44" s="45">
        <v>25316</v>
      </c>
      <c r="H44" s="31">
        <f t="shared" si="10"/>
        <v>57.9</v>
      </c>
      <c r="I44" s="42">
        <v>59161</v>
      </c>
      <c r="J44" s="29">
        <v>49056.833333333336</v>
      </c>
      <c r="K44" s="32">
        <v>28189</v>
      </c>
      <c r="L44" s="31">
        <f t="shared" si="0"/>
        <v>57.5</v>
      </c>
      <c r="M44" s="90">
        <f t="shared" si="11"/>
        <v>57.7</v>
      </c>
      <c r="N44" s="34">
        <v>0.6</v>
      </c>
      <c r="O44" s="33">
        <v>-3</v>
      </c>
      <c r="P44" s="34">
        <v>-35.9</v>
      </c>
      <c r="Q44" s="34">
        <v>1</v>
      </c>
      <c r="R44" s="88">
        <v>4041617.28</v>
      </c>
      <c r="S44" s="86">
        <v>31675</v>
      </c>
      <c r="T44" s="43"/>
      <c r="U44" s="35">
        <f t="shared" si="3"/>
        <v>2476985</v>
      </c>
      <c r="V44" s="35">
        <v>0</v>
      </c>
      <c r="W44" s="35"/>
      <c r="X44" s="35"/>
      <c r="Y44" s="35">
        <f t="shared" si="1"/>
        <v>0</v>
      </c>
      <c r="Z44" s="35">
        <f t="shared" si="4"/>
        <v>2476985</v>
      </c>
      <c r="AA44" s="35">
        <f t="shared" si="5"/>
        <v>1486191</v>
      </c>
      <c r="AB44" s="104">
        <f t="shared" si="6"/>
        <v>0</v>
      </c>
      <c r="AC44" s="104">
        <f t="shared" si="7"/>
        <v>1486191</v>
      </c>
      <c r="AD44" s="4"/>
    </row>
    <row r="45" spans="1:30" ht="30" customHeight="1" x14ac:dyDescent="0.25">
      <c r="A45" s="36">
        <f t="shared" si="8"/>
        <v>36</v>
      </c>
      <c r="B45" s="37">
        <v>270156</v>
      </c>
      <c r="C45" s="37">
        <v>104</v>
      </c>
      <c r="D45" s="38" t="s">
        <v>52</v>
      </c>
      <c r="E45" s="39">
        <v>39500</v>
      </c>
      <c r="F45" s="29">
        <v>32917</v>
      </c>
      <c r="G45" s="45">
        <v>20251</v>
      </c>
      <c r="H45" s="31">
        <f t="shared" si="10"/>
        <v>61.5</v>
      </c>
      <c r="I45" s="42">
        <v>32057</v>
      </c>
      <c r="J45" s="29">
        <v>26607</v>
      </c>
      <c r="K45" s="32">
        <v>11328</v>
      </c>
      <c r="L45" s="31">
        <f t="shared" si="0"/>
        <v>42.6</v>
      </c>
      <c r="M45" s="90">
        <f t="shared" si="11"/>
        <v>52.05</v>
      </c>
      <c r="N45" s="34">
        <v>0.6</v>
      </c>
      <c r="O45" s="33">
        <v>-14.1</v>
      </c>
      <c r="P45" s="34">
        <v>-45.4</v>
      </c>
      <c r="Q45" s="34">
        <v>1</v>
      </c>
      <c r="R45" s="88">
        <v>1662367.84</v>
      </c>
      <c r="S45" s="86">
        <v>16324</v>
      </c>
      <c r="T45" s="43"/>
      <c r="U45" s="35">
        <f t="shared" si="3"/>
        <v>1276536.8</v>
      </c>
      <c r="V45" s="35">
        <v>0</v>
      </c>
      <c r="W45" s="35"/>
      <c r="X45" s="35"/>
      <c r="Y45" s="35">
        <f t="shared" si="1"/>
        <v>0</v>
      </c>
      <c r="Z45" s="35">
        <f t="shared" si="4"/>
        <v>1276536.8</v>
      </c>
      <c r="AA45" s="35">
        <f t="shared" si="5"/>
        <v>765922.08</v>
      </c>
      <c r="AB45" s="104">
        <f t="shared" si="6"/>
        <v>0</v>
      </c>
      <c r="AC45" s="104">
        <f t="shared" si="7"/>
        <v>765922.08</v>
      </c>
      <c r="AD45" s="4"/>
    </row>
    <row r="46" spans="1:30" ht="38.450000000000003" customHeight="1" x14ac:dyDescent="0.25">
      <c r="A46" s="36">
        <f t="shared" si="8"/>
        <v>37</v>
      </c>
      <c r="B46" s="37">
        <v>270088</v>
      </c>
      <c r="C46" s="37">
        <v>105</v>
      </c>
      <c r="D46" s="38" t="s">
        <v>53</v>
      </c>
      <c r="E46" s="39">
        <v>68868</v>
      </c>
      <c r="F46" s="29">
        <v>57390</v>
      </c>
      <c r="G46" s="45">
        <v>38590</v>
      </c>
      <c r="H46" s="31">
        <f t="shared" si="10"/>
        <v>67.2</v>
      </c>
      <c r="I46" s="42">
        <v>25987</v>
      </c>
      <c r="J46" s="29">
        <v>21339.166666666668</v>
      </c>
      <c r="K46" s="32">
        <v>11157</v>
      </c>
      <c r="L46" s="31">
        <f t="shared" si="0"/>
        <v>52.3</v>
      </c>
      <c r="M46" s="90">
        <f t="shared" si="11"/>
        <v>59.75</v>
      </c>
      <c r="N46" s="34">
        <v>0.6</v>
      </c>
      <c r="O46" s="33">
        <v>-1.4</v>
      </c>
      <c r="P46" s="34">
        <v>-100</v>
      </c>
      <c r="Q46" s="34">
        <v>1</v>
      </c>
      <c r="R46" s="88">
        <v>6176028.0800000001</v>
      </c>
      <c r="S46" s="86"/>
      <c r="T46" s="43"/>
      <c r="U46" s="35">
        <f t="shared" si="3"/>
        <v>0</v>
      </c>
      <c r="V46" s="35">
        <f t="shared" si="9"/>
        <v>0</v>
      </c>
      <c r="W46" s="35"/>
      <c r="X46" s="35"/>
      <c r="Y46" s="35">
        <f t="shared" si="1"/>
        <v>0</v>
      </c>
      <c r="Z46" s="35">
        <f t="shared" si="4"/>
        <v>0</v>
      </c>
      <c r="AA46" s="35">
        <f t="shared" si="5"/>
        <v>0</v>
      </c>
      <c r="AB46" s="104">
        <f t="shared" si="6"/>
        <v>0</v>
      </c>
      <c r="AC46" s="104">
        <f t="shared" si="7"/>
        <v>0</v>
      </c>
      <c r="AD46" s="4"/>
    </row>
    <row r="47" spans="1:30" ht="30" customHeight="1" x14ac:dyDescent="0.25">
      <c r="A47" s="36">
        <f t="shared" si="8"/>
        <v>38</v>
      </c>
      <c r="B47" s="37">
        <v>270170</v>
      </c>
      <c r="C47" s="37">
        <v>106</v>
      </c>
      <c r="D47" s="38" t="s">
        <v>54</v>
      </c>
      <c r="E47" s="39">
        <v>41865</v>
      </c>
      <c r="F47" s="29">
        <v>34887.5</v>
      </c>
      <c r="G47" s="45">
        <v>36014</v>
      </c>
      <c r="H47" s="31">
        <f t="shared" si="10"/>
        <v>103.2</v>
      </c>
      <c r="I47" s="42">
        <v>31144</v>
      </c>
      <c r="J47" s="29">
        <v>25687.333333333336</v>
      </c>
      <c r="K47" s="32">
        <v>23454</v>
      </c>
      <c r="L47" s="31">
        <f t="shared" si="0"/>
        <v>91.3</v>
      </c>
      <c r="M47" s="90">
        <f t="shared" si="11"/>
        <v>97.25</v>
      </c>
      <c r="N47" s="34">
        <v>1</v>
      </c>
      <c r="O47" s="33">
        <v>-4.2</v>
      </c>
      <c r="P47" s="34">
        <v>-100</v>
      </c>
      <c r="Q47" s="34">
        <v>1</v>
      </c>
      <c r="R47" s="88">
        <v>4271906.2300000004</v>
      </c>
      <c r="S47" s="86"/>
      <c r="T47" s="43"/>
      <c r="U47" s="35">
        <f t="shared" si="3"/>
        <v>0</v>
      </c>
      <c r="V47" s="35">
        <f t="shared" si="9"/>
        <v>0</v>
      </c>
      <c r="W47" s="35"/>
      <c r="X47" s="35"/>
      <c r="Y47" s="35">
        <f t="shared" si="1"/>
        <v>0</v>
      </c>
      <c r="Z47" s="35">
        <f t="shared" si="4"/>
        <v>0</v>
      </c>
      <c r="AA47" s="35">
        <f t="shared" si="5"/>
        <v>0</v>
      </c>
      <c r="AB47" s="104">
        <f t="shared" si="6"/>
        <v>0</v>
      </c>
      <c r="AC47" s="104">
        <f t="shared" si="7"/>
        <v>0</v>
      </c>
      <c r="AD47" s="4"/>
    </row>
    <row r="48" spans="1:30" ht="30.6" customHeight="1" x14ac:dyDescent="0.25">
      <c r="A48" s="36">
        <f t="shared" si="8"/>
        <v>39</v>
      </c>
      <c r="B48" s="37">
        <v>270171</v>
      </c>
      <c r="C48" s="37">
        <v>107</v>
      </c>
      <c r="D48" s="38" t="s">
        <v>55</v>
      </c>
      <c r="E48" s="39">
        <v>54172</v>
      </c>
      <c r="F48" s="29">
        <v>45143.333333333336</v>
      </c>
      <c r="G48" s="45">
        <v>34852</v>
      </c>
      <c r="H48" s="31">
        <f t="shared" si="10"/>
        <v>77.2</v>
      </c>
      <c r="I48" s="42">
        <v>17836</v>
      </c>
      <c r="J48" s="29">
        <v>14754.333333333332</v>
      </c>
      <c r="K48" s="32">
        <v>15080</v>
      </c>
      <c r="L48" s="31">
        <f t="shared" si="0"/>
        <v>102.2</v>
      </c>
      <c r="M48" s="90">
        <f t="shared" si="11"/>
        <v>89.7</v>
      </c>
      <c r="N48" s="34">
        <v>0.9</v>
      </c>
      <c r="O48" s="33">
        <v>-21.7</v>
      </c>
      <c r="P48" s="34">
        <v>-100</v>
      </c>
      <c r="Q48" s="34">
        <v>1</v>
      </c>
      <c r="R48" s="88">
        <v>3498080.42</v>
      </c>
      <c r="S48" s="86"/>
      <c r="T48" s="43"/>
      <c r="U48" s="35">
        <f t="shared" si="3"/>
        <v>0</v>
      </c>
      <c r="V48" s="35">
        <f t="shared" si="9"/>
        <v>0</v>
      </c>
      <c r="W48" s="35"/>
      <c r="X48" s="35"/>
      <c r="Y48" s="35">
        <f t="shared" si="1"/>
        <v>0</v>
      </c>
      <c r="Z48" s="35">
        <f t="shared" si="4"/>
        <v>0</v>
      </c>
      <c r="AA48" s="35">
        <f t="shared" si="5"/>
        <v>0</v>
      </c>
      <c r="AB48" s="104">
        <f t="shared" si="6"/>
        <v>0</v>
      </c>
      <c r="AC48" s="104">
        <f t="shared" si="7"/>
        <v>0</v>
      </c>
      <c r="AD48" s="4"/>
    </row>
    <row r="49" spans="1:401" ht="30" customHeight="1" x14ac:dyDescent="0.25">
      <c r="A49" s="36">
        <f t="shared" si="8"/>
        <v>40</v>
      </c>
      <c r="B49" s="37">
        <v>270095</v>
      </c>
      <c r="C49" s="37">
        <v>108</v>
      </c>
      <c r="D49" s="38" t="s">
        <v>56</v>
      </c>
      <c r="E49" s="39">
        <v>5821</v>
      </c>
      <c r="F49" s="29">
        <v>4850.3333333333339</v>
      </c>
      <c r="G49" s="45">
        <v>2036</v>
      </c>
      <c r="H49" s="31">
        <f t="shared" si="10"/>
        <v>42</v>
      </c>
      <c r="I49" s="42">
        <v>2189</v>
      </c>
      <c r="J49" s="29">
        <v>1824.3333333333333</v>
      </c>
      <c r="K49" s="32">
        <v>1593</v>
      </c>
      <c r="L49" s="31">
        <f t="shared" si="0"/>
        <v>87.3</v>
      </c>
      <c r="M49" s="90">
        <f t="shared" si="11"/>
        <v>64.650000000000006</v>
      </c>
      <c r="N49" s="34">
        <v>0.9</v>
      </c>
      <c r="O49" s="33">
        <v>5.5</v>
      </c>
      <c r="P49" s="34">
        <v>-100</v>
      </c>
      <c r="Q49" s="34">
        <v>0.9</v>
      </c>
      <c r="R49" s="88">
        <v>1092474.1000000001</v>
      </c>
      <c r="S49" s="86"/>
      <c r="T49" s="43"/>
      <c r="U49" s="35">
        <f t="shared" si="3"/>
        <v>0</v>
      </c>
      <c r="V49" s="35">
        <f t="shared" si="9"/>
        <v>0</v>
      </c>
      <c r="W49" s="35"/>
      <c r="X49" s="35"/>
      <c r="Y49" s="35">
        <f t="shared" si="1"/>
        <v>0</v>
      </c>
      <c r="Z49" s="35">
        <f t="shared" si="4"/>
        <v>0</v>
      </c>
      <c r="AA49" s="35">
        <f t="shared" si="5"/>
        <v>0</v>
      </c>
      <c r="AB49" s="104">
        <f t="shared" si="6"/>
        <v>0</v>
      </c>
      <c r="AC49" s="104">
        <f t="shared" si="7"/>
        <v>0</v>
      </c>
      <c r="AD49" s="4"/>
    </row>
    <row r="50" spans="1:401" ht="22.15" customHeight="1" x14ac:dyDescent="0.25">
      <c r="A50" s="36">
        <f t="shared" si="8"/>
        <v>41</v>
      </c>
      <c r="B50" s="37">
        <v>270065</v>
      </c>
      <c r="C50" s="37">
        <v>109</v>
      </c>
      <c r="D50" s="38" t="s">
        <v>57</v>
      </c>
      <c r="E50" s="39">
        <v>5838</v>
      </c>
      <c r="F50" s="29">
        <v>4865.333333333333</v>
      </c>
      <c r="G50" s="45">
        <v>3235</v>
      </c>
      <c r="H50" s="31">
        <f t="shared" si="10"/>
        <v>66.5</v>
      </c>
      <c r="I50" s="42">
        <v>3619</v>
      </c>
      <c r="J50" s="29">
        <v>3015.6666666666665</v>
      </c>
      <c r="K50" s="32">
        <v>2999</v>
      </c>
      <c r="L50" s="31">
        <f t="shared" si="0"/>
        <v>99.4</v>
      </c>
      <c r="M50" s="90">
        <f t="shared" si="11"/>
        <v>82.95</v>
      </c>
      <c r="N50" s="34">
        <v>0.9</v>
      </c>
      <c r="O50" s="33">
        <v>35.700000000000003</v>
      </c>
      <c r="P50" s="34">
        <v>-100</v>
      </c>
      <c r="Q50" s="34">
        <v>0.9</v>
      </c>
      <c r="R50" s="88">
        <v>1153853.03</v>
      </c>
      <c r="S50" s="86"/>
      <c r="T50" s="43"/>
      <c r="U50" s="35">
        <f t="shared" si="3"/>
        <v>0</v>
      </c>
      <c r="V50" s="35">
        <f t="shared" si="9"/>
        <v>0</v>
      </c>
      <c r="W50" s="35"/>
      <c r="X50" s="35"/>
      <c r="Y50" s="35">
        <f t="shared" si="1"/>
        <v>0</v>
      </c>
      <c r="Z50" s="35">
        <f t="shared" si="4"/>
        <v>0</v>
      </c>
      <c r="AA50" s="35">
        <f t="shared" si="5"/>
        <v>0</v>
      </c>
      <c r="AB50" s="104">
        <f t="shared" si="6"/>
        <v>0</v>
      </c>
      <c r="AC50" s="104">
        <f t="shared" si="7"/>
        <v>0</v>
      </c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</row>
    <row r="51" spans="1:401" ht="23.45" customHeight="1" thickBot="1" x14ac:dyDescent="0.3">
      <c r="A51" s="36">
        <f t="shared" si="8"/>
        <v>42</v>
      </c>
      <c r="B51" s="48">
        <v>270089</v>
      </c>
      <c r="C51" s="48">
        <v>110</v>
      </c>
      <c r="D51" s="49" t="s">
        <v>58</v>
      </c>
      <c r="E51" s="50">
        <v>20248</v>
      </c>
      <c r="F51" s="29">
        <v>16873.666666666668</v>
      </c>
      <c r="G51" s="51">
        <v>14833</v>
      </c>
      <c r="H51" s="52">
        <f t="shared" si="10"/>
        <v>87.9</v>
      </c>
      <c r="I51" s="53">
        <v>9327</v>
      </c>
      <c r="J51" s="29">
        <v>7772.333333333333</v>
      </c>
      <c r="K51" s="53">
        <v>6001</v>
      </c>
      <c r="L51" s="52">
        <f t="shared" si="0"/>
        <v>77.2</v>
      </c>
      <c r="M51" s="90">
        <f t="shared" si="11"/>
        <v>82.550000000000011</v>
      </c>
      <c r="N51" s="34">
        <v>0.9</v>
      </c>
      <c r="O51" s="33">
        <v>48.7</v>
      </c>
      <c r="P51" s="34">
        <v>-100</v>
      </c>
      <c r="Q51" s="34">
        <v>0.9</v>
      </c>
      <c r="R51" s="89">
        <v>4060399.01</v>
      </c>
      <c r="S51" s="86"/>
      <c r="T51" s="43"/>
      <c r="U51" s="35">
        <f t="shared" si="3"/>
        <v>0</v>
      </c>
      <c r="V51" s="35">
        <f t="shared" si="9"/>
        <v>0</v>
      </c>
      <c r="W51" s="35"/>
      <c r="X51" s="54"/>
      <c r="Y51" s="35">
        <f t="shared" si="1"/>
        <v>0</v>
      </c>
      <c r="Z51" s="35">
        <f t="shared" si="4"/>
        <v>0</v>
      </c>
      <c r="AA51" s="35">
        <f t="shared" si="5"/>
        <v>0</v>
      </c>
      <c r="AB51" s="104">
        <f t="shared" si="6"/>
        <v>0</v>
      </c>
      <c r="AC51" s="104">
        <f t="shared" si="7"/>
        <v>0</v>
      </c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</row>
    <row r="52" spans="1:401" s="8" customFormat="1" ht="24" customHeight="1" thickBot="1" x14ac:dyDescent="0.3">
      <c r="A52" s="55"/>
      <c r="B52" s="56"/>
      <c r="C52" s="57"/>
      <c r="D52" s="58" t="s">
        <v>59</v>
      </c>
      <c r="E52" s="59">
        <f>SUM(E10:E51)</f>
        <v>1995406</v>
      </c>
      <c r="F52" s="59">
        <f>SUM(F10:F51)</f>
        <v>1662750.9285714282</v>
      </c>
      <c r="G52" s="59">
        <f>SUM(G10:G51)</f>
        <v>1513073</v>
      </c>
      <c r="H52" s="60">
        <f t="shared" si="10"/>
        <v>91</v>
      </c>
      <c r="I52" s="61">
        <f>SUM(I10:I51)</f>
        <v>1657788</v>
      </c>
      <c r="J52" s="61">
        <f>SUM(J10:J51)</f>
        <v>1374850.0555555553</v>
      </c>
      <c r="K52" s="61">
        <f>SUM(K10:K51)</f>
        <v>955934</v>
      </c>
      <c r="L52" s="60">
        <f t="shared" si="0"/>
        <v>69.5</v>
      </c>
      <c r="M52" s="91">
        <f t="shared" si="11"/>
        <v>80.25</v>
      </c>
      <c r="N52" s="63"/>
      <c r="O52" s="62"/>
      <c r="P52" s="62"/>
      <c r="Q52" s="63"/>
      <c r="R52" s="64">
        <f>SUM(R10:R51)</f>
        <v>107579846.41000001</v>
      </c>
      <c r="S52" s="101">
        <f>SUM(S10:S51)</f>
        <v>962986</v>
      </c>
      <c r="T52" s="103">
        <f>ROUND(R52*0.7/S52,2)</f>
        <v>78.2</v>
      </c>
      <c r="U52" s="65">
        <f>SUM(U10:U51)</f>
        <v>58205354.79999999</v>
      </c>
      <c r="V52" s="65">
        <f>SUM(V10:V51)</f>
        <v>17100150.399999999</v>
      </c>
      <c r="W52" s="64">
        <f>SUM(W10:W51)</f>
        <v>63</v>
      </c>
      <c r="X52" s="65">
        <f>ROUND(R52*0.3/W52,2)</f>
        <v>512284.98</v>
      </c>
      <c r="Y52" s="65">
        <f>SUM(Y10:Y51)</f>
        <v>32273953.740000002</v>
      </c>
      <c r="Z52" s="65">
        <f>SUM(Z10:Z51)</f>
        <v>107579458.94000001</v>
      </c>
      <c r="AA52" s="83">
        <f>SUM(AA10:AA51)</f>
        <v>48287995.620000012</v>
      </c>
      <c r="AB52" s="83">
        <f>SUM(AB10:AB51)</f>
        <v>45052123.339999996</v>
      </c>
      <c r="AC52" s="83">
        <f>SUM(AC10:AC51)</f>
        <v>93340118.960000023</v>
      </c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  <c r="IW52" s="66"/>
      <c r="IX52" s="66"/>
      <c r="IY52" s="66"/>
      <c r="IZ52" s="66"/>
      <c r="JA52" s="66"/>
      <c r="JB52" s="66"/>
      <c r="JC52" s="66"/>
      <c r="JD52" s="66"/>
      <c r="JE52" s="66"/>
      <c r="JF52" s="66"/>
      <c r="JG52" s="66"/>
      <c r="JH52" s="66"/>
      <c r="JI52" s="66"/>
      <c r="JJ52" s="66"/>
      <c r="JK52" s="66"/>
      <c r="JL52" s="66"/>
      <c r="JM52" s="66"/>
      <c r="JN52" s="66"/>
      <c r="JO52" s="66"/>
      <c r="JP52" s="66"/>
      <c r="JQ52" s="66"/>
      <c r="JR52" s="66"/>
      <c r="JS52" s="66"/>
      <c r="JT52" s="66"/>
      <c r="JU52" s="66"/>
      <c r="JV52" s="66"/>
      <c r="JW52" s="66"/>
      <c r="JX52" s="66"/>
      <c r="JY52" s="66"/>
      <c r="JZ52" s="66"/>
      <c r="KA52" s="66"/>
      <c r="KB52" s="66"/>
      <c r="KC52" s="66"/>
      <c r="KD52" s="66"/>
      <c r="KE52" s="66"/>
      <c r="KF52" s="66"/>
      <c r="KG52" s="66"/>
      <c r="KH52" s="66"/>
      <c r="KI52" s="66"/>
      <c r="KJ52" s="66"/>
      <c r="KK52" s="66"/>
      <c r="KL52" s="66"/>
      <c r="KM52" s="66"/>
      <c r="KN52" s="66"/>
      <c r="KO52" s="66"/>
      <c r="KP52" s="66"/>
      <c r="KQ52" s="66"/>
      <c r="KR52" s="66"/>
      <c r="KS52" s="66"/>
      <c r="KT52" s="66"/>
      <c r="KU52" s="66"/>
      <c r="KV52" s="66"/>
      <c r="KW52" s="66"/>
      <c r="KX52" s="66"/>
      <c r="KY52" s="66"/>
      <c r="KZ52" s="66"/>
      <c r="LA52" s="66"/>
      <c r="LB52" s="66"/>
      <c r="LC52" s="66"/>
      <c r="LD52" s="66"/>
      <c r="LE52" s="66"/>
      <c r="LF52" s="66"/>
      <c r="LG52" s="66"/>
      <c r="LH52" s="66"/>
      <c r="LI52" s="66"/>
      <c r="LJ52" s="66"/>
      <c r="LK52" s="66"/>
      <c r="LL52" s="66"/>
      <c r="LM52" s="66"/>
      <c r="LN52" s="66"/>
      <c r="LO52" s="66"/>
      <c r="LP52" s="66"/>
      <c r="LQ52" s="66"/>
      <c r="LR52" s="66"/>
      <c r="LS52" s="66"/>
      <c r="LT52" s="66"/>
      <c r="LU52" s="66"/>
      <c r="LV52" s="66"/>
      <c r="LW52" s="66"/>
      <c r="LX52" s="66"/>
      <c r="LY52" s="66"/>
      <c r="LZ52" s="66"/>
      <c r="MA52" s="66"/>
      <c r="MB52" s="66"/>
      <c r="MC52" s="66"/>
      <c r="MD52" s="66"/>
      <c r="ME52" s="66"/>
      <c r="MF52" s="66"/>
      <c r="MG52" s="66"/>
      <c r="MH52" s="66"/>
      <c r="MI52" s="66"/>
      <c r="MJ52" s="66"/>
      <c r="MK52" s="66"/>
      <c r="ML52" s="66"/>
      <c r="MM52" s="66"/>
      <c r="MN52" s="66"/>
      <c r="MO52" s="66"/>
      <c r="MP52" s="66"/>
      <c r="MQ52" s="66"/>
      <c r="MR52" s="66"/>
      <c r="MS52" s="66"/>
      <c r="MT52" s="66"/>
      <c r="MU52" s="66"/>
      <c r="MV52" s="66"/>
      <c r="MW52" s="66"/>
      <c r="MX52" s="66"/>
      <c r="MY52" s="66"/>
      <c r="MZ52" s="66"/>
      <c r="NA52" s="66"/>
      <c r="NB52" s="66"/>
      <c r="NC52" s="66"/>
      <c r="ND52" s="66"/>
      <c r="NE52" s="66"/>
      <c r="NF52" s="66"/>
      <c r="NG52" s="66"/>
      <c r="NH52" s="66"/>
      <c r="NI52" s="66"/>
      <c r="NJ52" s="66"/>
      <c r="NK52" s="66"/>
      <c r="NL52" s="66"/>
      <c r="NM52" s="66"/>
      <c r="NN52" s="66"/>
      <c r="NO52" s="66"/>
      <c r="NP52" s="66"/>
      <c r="NQ52" s="66"/>
      <c r="NR52" s="66"/>
      <c r="NS52" s="66"/>
      <c r="NT52" s="66"/>
      <c r="NU52" s="66"/>
      <c r="NV52" s="66"/>
      <c r="NW52" s="66"/>
      <c r="NX52" s="66"/>
      <c r="NY52" s="66"/>
      <c r="NZ52" s="66"/>
      <c r="OA52" s="66"/>
      <c r="OB52" s="66"/>
      <c r="OC52" s="66"/>
      <c r="OD52" s="66"/>
      <c r="OE52" s="66"/>
      <c r="OF52" s="66"/>
      <c r="OG52" s="66"/>
      <c r="OH52" s="66"/>
      <c r="OI52" s="66"/>
      <c r="OJ52" s="66"/>
      <c r="OK52" s="66"/>
    </row>
    <row r="53" spans="1:401" ht="36.6" customHeight="1" x14ac:dyDescent="0.25">
      <c r="R53" s="80"/>
      <c r="S53" s="92"/>
      <c r="T53" s="102"/>
      <c r="U53" s="102"/>
      <c r="V53" s="70"/>
      <c r="X53" s="71"/>
      <c r="Y53" s="84"/>
      <c r="Z53" s="70"/>
      <c r="AA53" s="70"/>
    </row>
    <row r="54" spans="1:401" ht="18.75" x14ac:dyDescent="0.3">
      <c r="E54" s="74"/>
      <c r="F54" s="74"/>
      <c r="G54" s="75"/>
      <c r="H54" s="75"/>
      <c r="J54" s="76"/>
      <c r="K54" s="76"/>
      <c r="R54" s="93"/>
    </row>
    <row r="55" spans="1:401" x14ac:dyDescent="0.25">
      <c r="F55" s="70"/>
      <c r="G55" s="70"/>
      <c r="J55" s="76"/>
      <c r="K55" s="76"/>
      <c r="S55" s="77"/>
      <c r="Y55" s="78"/>
      <c r="Z55" s="73"/>
      <c r="AA55" s="73"/>
    </row>
  </sheetData>
  <autoFilter ref="A9:AB54"/>
  <mergeCells count="21">
    <mergeCell ref="G1:I1"/>
    <mergeCell ref="E2:I2"/>
    <mergeCell ref="N2:R2"/>
    <mergeCell ref="E3:S3"/>
    <mergeCell ref="A5:A8"/>
    <mergeCell ref="B5:B8"/>
    <mergeCell ref="D5:D8"/>
    <mergeCell ref="E5:N6"/>
    <mergeCell ref="E7:H7"/>
    <mergeCell ref="I7:L7"/>
    <mergeCell ref="M7:N7"/>
    <mergeCell ref="O5:Q6"/>
    <mergeCell ref="O7:P7"/>
    <mergeCell ref="Q7:Q8"/>
    <mergeCell ref="AA7:AA8"/>
    <mergeCell ref="AC7:AC8"/>
    <mergeCell ref="R5:AC6"/>
    <mergeCell ref="W7:Y7"/>
    <mergeCell ref="Z7:Z8"/>
    <mergeCell ref="AB7:AB8"/>
    <mergeCell ref="T7:V7"/>
  </mergeCells>
  <pageMargins left="0.43307086614173229" right="0.15748031496062992" top="0.59055118110236227" bottom="0.39370078740157483" header="0.15748031496062992" footer="0.19685039370078741"/>
  <pageSetup paperSize="9" scale="64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(12 мес )23</vt:lpstr>
      <vt:lpstr>'таблица (12 мес )23'!Заголовки_для_печати</vt:lpstr>
      <vt:lpstr>'таблица (12 мес )23'!Область_печати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2023-12-13T08:37:45Z</cp:lastPrinted>
  <dcterms:created xsi:type="dcterms:W3CDTF">2022-12-12T01:13:03Z</dcterms:created>
  <dcterms:modified xsi:type="dcterms:W3CDTF">2023-12-19T01:03:54Z</dcterms:modified>
</cp:coreProperties>
</file>